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92" windowHeight="5232" firstSheet="6" activeTab="6"/>
  </bookViews>
  <sheets>
    <sheet name="Resource allocation" sheetId="1" state="hidden" r:id="rId1"/>
    <sheet name="AWP 2017-2018" sheetId="2" state="hidden" r:id="rId2"/>
    <sheet name="Q1 2017-2018 WP" sheetId="3" state="hidden" r:id="rId3"/>
    <sheet name="Q1 Status report" sheetId="4" state="hidden" r:id="rId4"/>
    <sheet name="Q2 2017-2018" sheetId="5" state="hidden" r:id="rId5"/>
    <sheet name="Q2 2017-18 Report" sheetId="6" state="hidden" r:id="rId6"/>
    <sheet name="2020 AWP" sheetId="7" r:id="rId7"/>
    <sheet name="Sheet1" sheetId="8" r:id="rId8"/>
  </sheets>
  <definedNames>
    <definedName name="_ftn1" localSheetId="6">'2020 AWP'!#REF!</definedName>
    <definedName name="_ftn2" localSheetId="6">'2020 AWP'!#REF!</definedName>
    <definedName name="_ftnref1" localSheetId="5">'Q2 2017-18 Report'!$N$50</definedName>
    <definedName name="_ftnref2" localSheetId="6">'2020 AWP'!$A$37</definedName>
    <definedName name="_xlnm.Print_Area" localSheetId="6">'2020 AWP'!$A$7:$K$103</definedName>
    <definedName name="_xlnm.Print_Area" localSheetId="1">'AWP 2017-2018'!$D$1:$S$110</definedName>
    <definedName name="_xlnm.Print_Area" localSheetId="2">'Q1 2017-2018 WP'!$A$1:$O$92</definedName>
    <definedName name="_xlnm.Print_Area" localSheetId="5">'Q2 2017-18 Report'!$A$1:$N$71</definedName>
    <definedName name="_xlnm.Print_Area" localSheetId="4">'Q2 2017-2018'!$A$1:$R$93</definedName>
  </definedNames>
  <calcPr fullCalcOnLoad="1"/>
</workbook>
</file>

<file path=xl/comments3.xml><?xml version="1.0" encoding="utf-8"?>
<comments xmlns="http://schemas.openxmlformats.org/spreadsheetml/2006/main">
  <authors>
    <author>Sun Cho</author>
  </authors>
  <commentList>
    <comment ref="I31" authorId="0">
      <text>
        <r>
          <rPr>
            <b/>
            <sz val="9"/>
            <rFont val="Tahoma"/>
            <family val="2"/>
          </rPr>
          <t>Sun Cho:</t>
        </r>
        <r>
          <rPr>
            <sz val="9"/>
            <rFont val="Tahoma"/>
            <family val="2"/>
          </rPr>
          <t xml:space="preserve">
Karongi, Kirehe (can be included in other quarter)
</t>
        </r>
      </text>
    </comment>
  </commentList>
</comments>
</file>

<file path=xl/comments4.xml><?xml version="1.0" encoding="utf-8"?>
<comments xmlns="http://schemas.openxmlformats.org/spreadsheetml/2006/main">
  <authors>
    <author>hp</author>
    <author>Sun Cho</author>
  </authors>
  <commentList>
    <comment ref="G27" authorId="0">
      <text>
        <r>
          <rPr>
            <b/>
            <sz val="9"/>
            <rFont val="Tahoma"/>
            <family val="2"/>
          </rPr>
          <t>hp:</t>
        </r>
        <r>
          <rPr>
            <sz val="9"/>
            <rFont val="Tahoma"/>
            <family val="2"/>
          </rPr>
          <t xml:space="preserve">
</t>
        </r>
      </text>
    </comment>
    <comment ref="F32" authorId="1">
      <text>
        <r>
          <rPr>
            <b/>
            <sz val="9"/>
            <rFont val="Tahoma"/>
            <family val="2"/>
          </rPr>
          <t>Sun Cho:</t>
        </r>
        <r>
          <rPr>
            <sz val="9"/>
            <rFont val="Tahoma"/>
            <family val="2"/>
          </rPr>
          <t xml:space="preserve">
Karongi, Kirehe (can be included in other quarter)
</t>
        </r>
      </text>
    </comment>
  </commentList>
</comments>
</file>

<file path=xl/comments5.xml><?xml version="1.0" encoding="utf-8"?>
<comments xmlns="http://schemas.openxmlformats.org/spreadsheetml/2006/main">
  <authors>
    <author>Sun Cho</author>
  </authors>
  <commentList>
    <comment ref="Q65" authorId="0">
      <text>
        <r>
          <rPr>
            <b/>
            <sz val="9"/>
            <rFont val="Tahoma"/>
            <family val="2"/>
          </rPr>
          <t>Sun Cho:</t>
        </r>
        <r>
          <rPr>
            <sz val="9"/>
            <rFont val="Tahoma"/>
            <family val="2"/>
          </rPr>
          <t xml:space="preserve">
Could you please make sure that this should be 1) either requested by MoE that UNDP procure the hotel for HLPD then not to be included in the Q2 Advance request and 2) included in Q2 advance request and MoE procure the hotel for HLPD?</t>
        </r>
      </text>
    </comment>
  </commentList>
</comments>
</file>

<file path=xl/sharedStrings.xml><?xml version="1.0" encoding="utf-8"?>
<sst xmlns="http://schemas.openxmlformats.org/spreadsheetml/2006/main" count="2286" uniqueCount="762">
  <si>
    <t>TIME FRAME</t>
  </si>
  <si>
    <t>Implementing Partner</t>
  </si>
  <si>
    <t>Source of Funds</t>
  </si>
  <si>
    <t>UNDP</t>
  </si>
  <si>
    <t xml:space="preserve">Approved by:                                                  </t>
  </si>
  <si>
    <t xml:space="preserve">WORK PLAN FOR:       Support to the Development and Implementation of a Green Growth and  Economy Approach to Rwanda’s Economic Transformation
                            </t>
  </si>
  <si>
    <t>FAO</t>
  </si>
  <si>
    <t>MINIRENA (REMA)</t>
  </si>
  <si>
    <t>MINEDUC (UR)</t>
  </si>
  <si>
    <t>UNESCO</t>
  </si>
  <si>
    <t>UNIDO</t>
  </si>
  <si>
    <t>2.1. Support for the establishment and operationalization of a private sector-led structure for the construction of a model green city in Rwanda.</t>
  </si>
  <si>
    <t>UNHABITAT</t>
  </si>
  <si>
    <t>MININFRA (RHA)</t>
  </si>
  <si>
    <t>UNCTAD</t>
  </si>
  <si>
    <t>4.1 Support the strengthening of national energy planning through renewable energy resource assessment and decisions tools development.</t>
  </si>
  <si>
    <t>UNECA</t>
  </si>
  <si>
    <t>UNEP</t>
  </si>
  <si>
    <t>4.3 Support the development of national energy efficiency standards and codes.</t>
  </si>
  <si>
    <t>4.5 Support the drafting/adoption of the SE4ALL Investment Prospectus.</t>
  </si>
  <si>
    <t>4.6 Support nationally adopted indicators and set-out the SE4ALL progress tracking system.</t>
  </si>
  <si>
    <t>5.2 Provide capacity strengthening support for the environment unit of RNP to support in implementing green growth related standards.</t>
  </si>
  <si>
    <t>5.3 Support the costing of the Green Growth and Climate Resilience strategy.</t>
  </si>
  <si>
    <t>5.4 Supporting the green urbanization and environmental health risk reduction policy development and implementation pilot projects.</t>
  </si>
  <si>
    <t>WHO</t>
  </si>
  <si>
    <t>5.5 Supporting technical and capacity development and provision of advisory services for Green Growth and Green Economy.</t>
  </si>
  <si>
    <t xml:space="preserve">Date :         </t>
  </si>
  <si>
    <t>Permanent Secretary</t>
  </si>
  <si>
    <t>Ministry of Natural Resources</t>
  </si>
  <si>
    <t>MINIRENA</t>
  </si>
  <si>
    <t>Total Budget for JP Output 1</t>
  </si>
  <si>
    <t>Total Budget for JP Output 2</t>
  </si>
  <si>
    <t>Total Budget for JP Output 3</t>
  </si>
  <si>
    <t>Total Budget for JP Output 5</t>
  </si>
  <si>
    <t>Total Budget for JP Output 4</t>
  </si>
  <si>
    <t>MININFRA (Energy)</t>
  </si>
  <si>
    <t>UN agencies</t>
  </si>
  <si>
    <t>Y1 (2014)</t>
  </si>
  <si>
    <t>Y2 (2015)</t>
  </si>
  <si>
    <t>Y3 (2016)</t>
  </si>
  <si>
    <t>Y4 (2017)</t>
  </si>
  <si>
    <t>Y5 (2018)</t>
  </si>
  <si>
    <t>Sub-total</t>
  </si>
  <si>
    <t>Core</t>
  </si>
  <si>
    <t>Vertical</t>
  </si>
  <si>
    <t>One Fund</t>
  </si>
  <si>
    <t>50,000 </t>
  </si>
  <si>
    <t>UN-HABITAT</t>
  </si>
  <si>
    <t>25,000 </t>
  </si>
  <si>
    <t>20,000 </t>
  </si>
  <si>
    <t>One UN</t>
  </si>
  <si>
    <t>One Fund (Tech, Capacity &amp; Advisory Services)</t>
  </si>
  <si>
    <t>Total</t>
  </si>
  <si>
    <t xml:space="preserve">The total includes both the programme costs and indirect support cost </t>
  </si>
  <si>
    <t>The indirect cost is estimated at about 7%</t>
  </si>
  <si>
    <t>JP Activities</t>
  </si>
  <si>
    <t>TOTAL MINIRENA</t>
  </si>
  <si>
    <t>TOTAL MINEDUC</t>
  </si>
  <si>
    <t>TOTAL MININFRA</t>
  </si>
  <si>
    <t>TOTAL RNP</t>
  </si>
  <si>
    <t>Annual Activities</t>
  </si>
  <si>
    <t>PLANNED BUDGET (USD)</t>
  </si>
  <si>
    <t xml:space="preserve">TOTAL </t>
  </si>
  <si>
    <t>GRAND TOTAL</t>
  </si>
  <si>
    <t>TOTAL</t>
  </si>
  <si>
    <t xml:space="preserve">Total </t>
  </si>
  <si>
    <t>One UN (RCO)</t>
  </si>
  <si>
    <t xml:space="preserve">JP Output 2: Public and private investment in Green Urbanization approaches to Economic Transformation increased.
</t>
  </si>
  <si>
    <t>JP Output 3: Planning and Implementation of Integrated Rural Settlements (Green Villages) especially for vulnerable women and men strengthened.</t>
  </si>
  <si>
    <t>JP Output 4: Sustainable Energy for All (SE4ALL) Goals in the Energy Sector of Rwanda Advanced.</t>
  </si>
  <si>
    <t>UN Resident Coordinator</t>
  </si>
  <si>
    <t>ONE UN Rwanda</t>
  </si>
  <si>
    <t>LAMIN MANNEH</t>
  </si>
  <si>
    <t>Indicators</t>
  </si>
  <si>
    <t>RNP/REMA</t>
  </si>
  <si>
    <t xml:space="preserve"> </t>
  </si>
  <si>
    <t>Q1</t>
  </si>
  <si>
    <t>Q2</t>
  </si>
  <si>
    <t>Q3</t>
  </si>
  <si>
    <t>Q4</t>
  </si>
  <si>
    <t>RHA</t>
  </si>
  <si>
    <t>Direct Implementation</t>
  </si>
  <si>
    <t xml:space="preserve">Colleage of Sience and Technology -UR ($61,800) </t>
  </si>
  <si>
    <t>MINEDUC ($2,500)</t>
  </si>
  <si>
    <t>REMA</t>
  </si>
  <si>
    <t xml:space="preserve">5.1 Support the development and operationalization of a toolbox for operationalizing the GE in Rwanda.  </t>
  </si>
  <si>
    <t xml:space="preserve">4.4 Support mainstreaming SE4ALL goals including: Energy Technology Deployment and Energy Security framework; SE4ALL multi-stakeholders’ framework and coordinating committee; Decentralised off grid solutions, in the energy sector of Rwanda through policy dialogue, consultation and technical support; and  Strengthen the Decentralized energy segment of the Rwanda SE4ALL AA and develop programme framework for decentralized energy solutions. 
</t>
  </si>
  <si>
    <t>MININFRA (RHA)/ MINICOM (PSF)</t>
  </si>
  <si>
    <t xml:space="preserve">1.1 Support establishment and operationalization of an innovation centre of excellence that promotes the environment, climate resilience, green urbanization and green technologies.
</t>
  </si>
  <si>
    <t>1.2 Support operationalization of the Centre of Excellence for Biodiversity and Natural Resources Management.</t>
  </si>
  <si>
    <t>1.3 Support institutional linkages in pursuing green growth (Innovation Centre of Excellence Research/Academic/Resource Efficient and Cleaner Production (RECP)/Business Development Centres (BDC)/TVET).</t>
  </si>
  <si>
    <t>3.3 Support private-sector-led resource mobilization for up-scaling of green villages in Rwanda</t>
  </si>
  <si>
    <t>3.1 Support the establishment of a gender-balanced private sector-led structure for up-scaling green villages in Rwanda for volnerable women and men</t>
  </si>
  <si>
    <t xml:space="preserve">3.2 Support investment for integrating climate smart practices in the construction of green villages </t>
  </si>
  <si>
    <t xml:space="preserve">4.2 Support the development and execution of technical and economic assessment of geothermal renewable energy potentials at one of the sites.
</t>
  </si>
  <si>
    <r>
      <t>UNDAP Outcome</t>
    </r>
    <r>
      <rPr>
        <b/>
        <sz val="14"/>
        <rFont val="Calibri"/>
        <family val="2"/>
      </rPr>
      <t>:  PRO-POOR GROWTH AND ECONOMIC TRANSFORMATION ENHANCED FOR INCLUSIVE ECONOMIC DEVELOPMENT AND POVERTY REDUCTION.</t>
    </r>
  </si>
  <si>
    <r>
      <t>JP Output 1:</t>
    </r>
    <r>
      <rPr>
        <b/>
        <sz val="14"/>
        <rFont val="Calibri"/>
        <family val="2"/>
      </rPr>
      <t xml:space="preserve"> Innovation centres of excellence for environment and climate change established and linked to relevant institutions.</t>
    </r>
  </si>
  <si>
    <r>
      <rPr>
        <b/>
        <sz val="14"/>
        <rFont val="Calibri"/>
        <family val="2"/>
      </rPr>
      <t xml:space="preserve">Output indicators: </t>
    </r>
    <r>
      <rPr>
        <sz val="14"/>
        <rFont val="Calibri"/>
        <family val="2"/>
      </rPr>
      <t>1) Private sector-led structure established and operational for up-scaling green villages in Rwanda. 2) 2 demo green villages established for the up-scaling programmes in Rwanda with climate smart agriculture practices 3) Resources available for a private-sector-led construction of green villages in Rwanda.</t>
    </r>
  </si>
  <si>
    <r>
      <rPr>
        <b/>
        <sz val="14"/>
        <rFont val="Calibri"/>
        <family val="2"/>
      </rPr>
      <t xml:space="preserve">Output indicators: </t>
    </r>
    <r>
      <rPr>
        <sz val="14"/>
        <rFont val="Calibri"/>
        <family val="2"/>
      </rPr>
      <t>1) National renewable energy resources assessment/development framework and tool developed to support renewable energy capacity expansion and investment decisions. 2) Geothermal energy potential established and documented. 3) Energy efficiency standards and codes developed to accelerate energy efficiency improvements 4) SE4ALL goals mainstreamed in energy sector policy and planning through policy dialogue, policy review support, consultations and technical support 5) Rwanda National SE4ALL Investment Prospectuses (IPs) developed.</t>
    </r>
  </si>
  <si>
    <r>
      <rPr>
        <b/>
        <sz val="14"/>
        <rFont val="Calibri"/>
        <family val="2"/>
      </rPr>
      <t xml:space="preserve">Output indicators:  </t>
    </r>
    <r>
      <rPr>
        <sz val="14"/>
        <rFont val="Calibri"/>
        <family val="2"/>
      </rPr>
      <t>1) A toolbox for operationalizing GE Transition in Rwanda developed and operationalized. 2) Environmental Unit within Rwanda National Police is established and equipped to support Rwanda’s green growth.  3) All sectors costed for the implementation of the Green Growth and Climate Resilience Strategy. 4) Urbanization policy produced and pilots projects implemented. 5) GE Advisory services provided</t>
    </r>
  </si>
  <si>
    <r>
      <t>Fatina M</t>
    </r>
    <r>
      <rPr>
        <b/>
        <sz val="16"/>
        <rFont val="Calibri"/>
        <family val="2"/>
      </rPr>
      <t>UKARUBIBI</t>
    </r>
  </si>
  <si>
    <t>2.2: Support for the private sector-led resource mobilization and construction of a model green city in Rwanda</t>
  </si>
  <si>
    <r>
      <t>2.3:</t>
    </r>
    <r>
      <rPr>
        <sz val="11"/>
        <rFont val="Calibri"/>
        <family val="2"/>
      </rPr>
      <t xml:space="preserve"> </t>
    </r>
    <r>
      <rPr>
        <sz val="14"/>
        <rFont val="Calibri"/>
        <family val="2"/>
      </rPr>
      <t>Support for private investment in green technology goods for the large scale national and/or export market</t>
    </r>
  </si>
  <si>
    <t>Annual Target</t>
  </si>
  <si>
    <t>MINEDUC 
(UR)</t>
  </si>
  <si>
    <r>
      <rPr>
        <b/>
        <sz val="14"/>
        <rFont val="Calibri"/>
        <family val="2"/>
      </rPr>
      <t xml:space="preserve">Output Indicators:  </t>
    </r>
    <r>
      <rPr>
        <sz val="14"/>
        <rFont val="Calibri"/>
        <family val="2"/>
      </rPr>
      <t>1) Innovation Centre for Environment, Climate Change, Green Urbanization and Green Technologies established and operational; 2) Centre of Excellence on Biodiversity and Natural Resources Management, established and operational;3) Institutional linkages established and functional between innovation centres and RECP Centre, Business Development Centres, Research, TVET, Academic etc.</t>
    </r>
  </si>
  <si>
    <t>UNECA/
UNDP</t>
  </si>
  <si>
    <t>UNDP/
UNECA</t>
  </si>
  <si>
    <t>UNEP/
GIZ</t>
  </si>
  <si>
    <t>RCO/
UNDP</t>
  </si>
  <si>
    <t>UNDP/
FAO</t>
  </si>
  <si>
    <r>
      <rPr>
        <b/>
        <sz val="14"/>
        <rFont val="Calibri"/>
        <family val="2"/>
      </rPr>
      <t xml:space="preserve">JP Output 5: Initiatives in Support of Policy, Advocacy, and Capacity Development for GE Effectively </t>
    </r>
    <r>
      <rPr>
        <b/>
        <sz val="14"/>
        <rFont val="Calibri"/>
        <family val="2"/>
      </rPr>
      <t>Implemented.</t>
    </r>
  </si>
  <si>
    <t>PERIOD:                         01 July 2017- 30 June 2018</t>
  </si>
  <si>
    <t>MINAGRI</t>
  </si>
  <si>
    <t>MINEACOM (PSF)</t>
  </si>
  <si>
    <t>MININFRA (RHA)/ MINEACOM (PSF)</t>
  </si>
  <si>
    <t xml:space="preserve"> TOTAL PROGRAMME BUDGET (July 2017 - June 2018)</t>
  </si>
  <si>
    <t>X</t>
  </si>
  <si>
    <t>5 annual operational reports from the established EPU in the provinces and the City of Kigali</t>
  </si>
  <si>
    <t xml:space="preserve"> Integrate environmental crime prevention programmes in District community policing committees (DCPC), Trainning of EPU staff in each province(ref:Capacity needs assessment report), Monitoring, inspection and operations
</t>
  </si>
  <si>
    <t>Increased awareness on environmental protection to the DCPC</t>
  </si>
  <si>
    <t>level of awareness increased by 20% (comparing a questionnaire survey results of Q1 and Q4)</t>
  </si>
  <si>
    <t>Public awareness campaign on protection and conservation of environment in 08 Districts with high environmental crimes prevalence (ref:environmental crime mapping report)
Monitoring, inspection and operations</t>
  </si>
  <si>
    <t xml:space="preserve">Consolidated campaign reports availed </t>
  </si>
  <si>
    <t>Quarterly reports submitted (4 report)</t>
  </si>
  <si>
    <t xml:space="preserve">1. Field visit to review provincial EPU activities and their impacts.
2.  Monitoring, inspection and operations
</t>
  </si>
  <si>
    <t xml:space="preserve">Conducted field visits to the provincial EPUs </t>
  </si>
  <si>
    <t>5 reports compiled into one and submitted at the end of the year</t>
  </si>
  <si>
    <t>EPU eastablished equiped in all provinces and operational</t>
  </si>
  <si>
    <t>Education &amp; Awareness Raising: Scale up our education and awareness raising program to the neighboring districts namenly Gisagara, Nyanza, Nyamagabe upon a request of different local leaders and teachers &amp; headmasters of schools</t>
  </si>
  <si>
    <t>Participate actively in Gorilla Naming Ceremonies (Kwita Izina)</t>
  </si>
  <si>
    <t>Operationalize CoEB: CoEB official launch</t>
  </si>
  <si>
    <t>Operationalize CoEB: Fund mobilization for operating costs and functioning departments: environmetal education, biodiversity conservation research, and bidiversity informatics</t>
  </si>
  <si>
    <t xml:space="preserve">Host regular meetings with nodes and partners.     </t>
  </si>
  <si>
    <t xml:space="preserve">Capacity building: Host at least two trainings on content identified by nodes.  </t>
  </si>
  <si>
    <t>Operationalize CoEB: Hire staff; establish Board of Directors</t>
  </si>
  <si>
    <r>
      <t>Research &amp; Monitoring: Implementation of four projects 1) "</t>
    </r>
    <r>
      <rPr>
        <i/>
        <sz val="12"/>
        <rFont val="Calibri"/>
        <family val="2"/>
      </rPr>
      <t>Conservation status of key species in</t>
    </r>
    <r>
      <rPr>
        <sz val="12"/>
        <rFont val="Calibri"/>
        <family val="2"/>
      </rPr>
      <t xml:space="preserve"> </t>
    </r>
    <r>
      <rPr>
        <i/>
        <sz val="12"/>
        <rFont val="Calibri"/>
        <family val="2"/>
      </rPr>
      <t>Cyamudongo Forest,Nyungwe National Park, Rwan</t>
    </r>
    <r>
      <rPr>
        <sz val="12"/>
        <rFont val="Calibri"/>
        <family val="2"/>
      </rPr>
      <t>a" funded by Critical Ecosystems Partnership Fund; 2) "</t>
    </r>
    <r>
      <rPr>
        <i/>
        <sz val="12"/>
        <rFont val="Calibri"/>
        <family val="2"/>
      </rPr>
      <t>Integrating Freshwater Biodiversity Information to guid</t>
    </r>
    <r>
      <rPr>
        <sz val="12"/>
        <rFont val="Calibri"/>
        <family val="2"/>
      </rPr>
      <t xml:space="preserve">e </t>
    </r>
    <r>
      <rPr>
        <i/>
        <sz val="12"/>
        <rFont val="Calibri"/>
        <family val="2"/>
      </rPr>
      <t>informed decision-making in Rwanda"</t>
    </r>
    <r>
      <rPr>
        <sz val="12"/>
        <rFont val="Calibri"/>
        <family val="2"/>
      </rPr>
      <t xml:space="preserve">  funded by South African National Biodiversity Institute; 3) Bat conservation in Rwanda in collaboration with Bat Conservation International (BCI) funded by U.S. Fish &amp; Wildlife Society; 4) mobilize biodiversity data through African Biodiversity Challenge in collaboration with SANBI and REMA; Publication of policy briefs to connect research to policy and management</t>
    </r>
  </si>
  <si>
    <t>Operationalize CoEB:  Mobilize funds to promote biodiversity conservation through research &amp; monitoring and bioprospecting</t>
  </si>
  <si>
    <t xml:space="preserve">Education &amp; Awareness Raising: Develop and distribute biodiversity calendar, quartely newsletter and policy briefs on biodiversity issues.  </t>
  </si>
  <si>
    <t>x</t>
  </si>
  <si>
    <t># pgms hosted in community groups and schools in collaboration with REMA, biodiversity conservation related NGOs and existing Environmental Clubs</t>
  </si>
  <si>
    <t xml:space="preserve">1 pgm/quarter in each district where all groups (primary &amp; secondary schools and local communities) will be reached; pre&amp;post assessment reports  developed and shared (upon a request), file of presentations prepared on salient topics available. </t>
  </si>
  <si>
    <t>Event held and the CoEB actively participated</t>
  </si>
  <si>
    <t>CoEB organizes Conversation on Conservation Youth Conservation Innovation Poster Competition; Exhibition table hosted and the CoEB networking broadened</t>
  </si>
  <si>
    <t>Launch event hosted; Number of participants &amp; organizations represented.</t>
  </si>
  <si>
    <t>Different national, regional and global institutions invited</t>
  </si>
  <si>
    <t>Funds will be raised, the education and awareness raising program will be more operational; research and biodiversity informatics departments functioning well</t>
  </si>
  <si>
    <t>Educational and awareness raising materials developed and disseminated to students and communities, 4 environmental clubs created; contribute to strenghtening existing ones with trainings and presentations; funds for research and informatics available</t>
  </si>
  <si>
    <t>Mtgs held quatrerly; # members attending</t>
  </si>
  <si>
    <t>Regular quarterly mtgs held and the minutes shared to the Steering and Technical Advisory committees members (Steering committee should be converted to Board of Directors)</t>
  </si>
  <si>
    <t>workshops held; # participants attended; pre- &amp; post-surveys</t>
  </si>
  <si>
    <t>3 workshops/year</t>
  </si>
  <si>
    <t>Appointment letters signed by the Vice Chancellor; staff functioning; Board of Advisors invited and functioning</t>
  </si>
  <si>
    <t>3 positions filled; Research &amp; Monitoring and Education Department functioning; Board of Directors active</t>
  </si>
  <si>
    <t>Project implementation teams trained and the field work started and data collected</t>
  </si>
  <si>
    <t>The key biodiversity areas status updated &amp;  Biodiversity data mobilized and published; at least one publication from research project produced</t>
  </si>
  <si>
    <t>Funds mobilized and biodiversity related data collected</t>
  </si>
  <si>
    <t>Biodiversity data accessible</t>
  </si>
  <si>
    <t xml:space="preserve"> Quartely newsletter produced and released out,  2018 biodiversity calendar developed and distributed to different stakeholders, one policy brief  developed in collaboration with different stakeholders and released out. </t>
  </si>
  <si>
    <t xml:space="preserve">1 calendar/ year, 1 newsletter edition/ quarter and 1policy brief/year developed and shared. </t>
  </si>
  <si>
    <t>MINEDUC</t>
  </si>
  <si>
    <t>CNRU</t>
  </si>
  <si>
    <t xml:space="preserve">UNESCO, CNRU &amp; MINEDUC </t>
  </si>
  <si>
    <t>UR, MINEDUC</t>
  </si>
  <si>
    <t>CEPF &amp; SANBI &amp; USFWS</t>
  </si>
  <si>
    <t>MINEDUC &amp; CNRU</t>
  </si>
  <si>
    <t>Phase 2 Cowshed extension construction for Rukumbeli green village</t>
  </si>
  <si>
    <t xml:space="preserve">Phase 2 supply and installation of water harvesting tanks to the remaining 27 vulnerable households in Rukumbeli Green Village and installation of 4 water tanks on the Rukumbeli cowshed.  </t>
  </si>
  <si>
    <t>Rainwater flooding drainage on the sloppy trenches of Rukumbeli village site in Ngoma district.</t>
  </si>
  <si>
    <t>Support to the planting of fruit trees in the two demo green villages</t>
  </si>
  <si>
    <t>Operation support to RHA</t>
  </si>
  <si>
    <t>Number of paddocks constructed</t>
  </si>
  <si>
    <t>15 paddocks constructed</t>
  </si>
  <si>
    <t>No. of rain water harvesting tanks supplied</t>
  </si>
  <si>
    <t>31 rain water harvesting tanks supplied.</t>
  </si>
  <si>
    <t>No. of biodigesters constructed</t>
  </si>
  <si>
    <t>10 biodigesters constructed</t>
  </si>
  <si>
    <t>Awareness on climate resilient human settlements conducted.</t>
  </si>
  <si>
    <t>Number of field reports submitted</t>
  </si>
  <si>
    <t>Field reports submitted</t>
  </si>
  <si>
    <t>Provide Technical Support to Local Governments in developing and approving Urban Low Emission Development Strategies</t>
  </si>
  <si>
    <t>Provide technical support in updating and completing  the Rwanda Spatial Development Framework</t>
  </si>
  <si>
    <t xml:space="preserve">SDF updated and Implementation Action plan for Rwanda available for approval </t>
  </si>
  <si>
    <t>SDF updated report and action plan disseminated at central level</t>
  </si>
  <si>
    <t>Maintain the services of technical advisory on urbanization to the Ministry of Infruastructure</t>
  </si>
  <si>
    <t>Permanent assistance</t>
  </si>
  <si>
    <t xml:space="preserve">Provide Technical Assistance to support Upgrading unplanned and underserviced settlements in Kigali; Towards the definition of a Citywide Strategy
</t>
  </si>
  <si>
    <t>Citywide strategy final report approved</t>
  </si>
  <si>
    <t>Citywide Strategy approved by the City of Kigali</t>
  </si>
  <si>
    <t>PERIOD:                        01 July  - 30 September 2017</t>
  </si>
  <si>
    <t>Q1 activities</t>
  </si>
  <si>
    <t>Q1 Targets</t>
  </si>
  <si>
    <t>July</t>
  </si>
  <si>
    <t>Aug</t>
  </si>
  <si>
    <t>Sep</t>
  </si>
  <si>
    <t>A need for annual activities</t>
  </si>
  <si>
    <t>A need for Q1 activities to be done during the workshop</t>
  </si>
  <si>
    <t>A need for indicators set</t>
  </si>
  <si>
    <t>A need for Quarter targets</t>
  </si>
  <si>
    <t>1.3  Support institutional linkages in pursuing green growth (Innovation Centre of Excellence Research/ Academic/ Resource Efficient and Cleaner Production (RECP)/Business Development Centres (BDC)/TVET).</t>
  </si>
  <si>
    <t>MINICOM (PSF)</t>
  </si>
  <si>
    <t>2.2. Support for private sector-led resource mobilisation and construction of a model green city in Rwanda.</t>
  </si>
  <si>
    <t>MININFRA (RHA)/
MINICOM (PSF)</t>
  </si>
  <si>
    <t xml:space="preserve">Identify international and national potential lenders to municipalities, private providers of green services or households </t>
  </si>
  <si>
    <t>2.3 Support for private investment in green technology goods for large scale national and/or export market.</t>
  </si>
  <si>
    <t xml:space="preserve">3.1 Support the establishment of a gender-balanced private sector-led structure for up-scaling green villages in Rwanda for vulnerable women and men. </t>
  </si>
  <si>
    <t>3.3 Support private sector-led resource mobilization for up-scaling of green villages in Rwanda.</t>
  </si>
  <si>
    <t>MINICOM (PSF)/
MININFRA (RHA)</t>
  </si>
  <si>
    <t>MININFRA</t>
  </si>
  <si>
    <t xml:space="preserve">4.4 Support mainstreaming SE4ALL goals including: Energy Technology Deployment and Energy Security framework; SE4ALL multi-stakeholders’ framework and coordinating committee; Decentralised off grid solutions, in the energy sector of Rwanda through policy dialogue, consultation and technical support; and  Strengthen the Decentralized energy segment of the Rwanda SE4ALL AA and develop programme framework for decentralized energy solutions. 
</t>
  </si>
  <si>
    <t>UNEP/GiZ</t>
  </si>
  <si>
    <t>Equipping established EPU Office in each Province</t>
  </si>
  <si>
    <t>EPU equiped in all provinces and operational</t>
  </si>
  <si>
    <t xml:space="preserve">Status report on equiped EPUs submitted </t>
  </si>
  <si>
    <t>Monitoring, inspection and operations</t>
  </si>
  <si>
    <t>Inspections and operations carried out</t>
  </si>
  <si>
    <t>Inspection and oparational report submitted</t>
  </si>
  <si>
    <t>FAO/UNDP</t>
  </si>
  <si>
    <t xml:space="preserve">UNHABITAT </t>
  </si>
  <si>
    <t xml:space="preserve">5.5 Programme management, coordination and monitoring support
</t>
  </si>
  <si>
    <t xml:space="preserve"> TOTAL PROGRAMME BUDGET (July - September 2017)</t>
  </si>
  <si>
    <t>Fatina MUKARUBIBI</t>
  </si>
  <si>
    <t>Equipping established EPU Office in each Province to support coordination,Monitoring, inspection and operations</t>
  </si>
  <si>
    <t>Salary of the Joint Programme Specialist</t>
  </si>
  <si>
    <t>Contribution to MINIRENA SPIU (including management support)</t>
  </si>
  <si>
    <t>Project management, operation and M&amp;E costs</t>
  </si>
  <si>
    <t>Workshop to Align Indicators, actions, status &amp; targets of the 14 PoAs; and Organize the High level Dialogue forum on GGCRS implementation</t>
  </si>
  <si>
    <t>Technical support on acquiring the readiness fund from the GCF</t>
  </si>
  <si>
    <t>Staff hiring</t>
  </si>
  <si>
    <t>Participation in Gorilla Naming Ceremonies (Kwita Izina)</t>
  </si>
  <si>
    <t>Mobilize funds to promote biodiversity conservation through research &amp; monitoring and bioprospecting</t>
  </si>
  <si>
    <t>College of Science and Technology -UR</t>
  </si>
  <si>
    <t>South African National Biodiversity Institute (SANBI)</t>
  </si>
  <si>
    <t>Monitoring, coordination , evaluation and reporting</t>
  </si>
  <si>
    <t>Field reports for M&amp;E submitted</t>
  </si>
  <si>
    <t>Launchingof the Urban Leds II project in Rwanda</t>
  </si>
  <si>
    <t>Official launch of the project</t>
  </si>
  <si>
    <t>Urban LedsII project officially launched in Rwanda</t>
  </si>
  <si>
    <t>selecting cities to participate in the Urban-LEDS II project</t>
  </si>
  <si>
    <t>Number of selected cities to implement the Urban Leds II project in Rwanda</t>
  </si>
  <si>
    <t>6 Cities selected</t>
  </si>
  <si>
    <t>Procurement process completed</t>
  </si>
  <si>
    <t xml:space="preserve">UN-Habitat contract signed </t>
  </si>
  <si>
    <t>Tendering and procument process completed</t>
  </si>
  <si>
    <t>permanent assistance by the National Technical Advisor</t>
  </si>
  <si>
    <t>Permanent Assistance</t>
  </si>
  <si>
    <t>Nyarugenge Data collection on Informal settlement</t>
  </si>
  <si>
    <t>Data for Nyarugenge District available</t>
  </si>
  <si>
    <t>Data for Nyarugenge District integrated in the Final report</t>
  </si>
  <si>
    <t xml:space="preserve">Elaboration of the Final report </t>
  </si>
  <si>
    <t>Final report available for validation</t>
  </si>
  <si>
    <t>Final report submitted for validation</t>
  </si>
  <si>
    <t>100 participants per event; at least 5 recommendations implemented till the next event</t>
  </si>
  <si>
    <t>Financial and advance report submitted; Field visit reports by the JP GE specialist available</t>
  </si>
  <si>
    <t>4 Financial report submitted; advance report submitted; 4 field visit reports by the JP GE specialist  available (one per quarter)</t>
  </si>
  <si>
    <t>No. of participants; No. of recommendations implemented from the April 2016 Forum</t>
  </si>
  <si>
    <t>Reports (quarterly &amp; annual), steering committee meeting organized, GE AWP 2017/18 implemented</t>
  </si>
  <si>
    <t xml:space="preserve">4 Quarter reports;
1 Annual reports;
4 Steering committee meetings;
</t>
  </si>
  <si>
    <t xml:space="preserve">Technical support provied </t>
  </si>
  <si>
    <t>Amount of fund for readiness from GCF</t>
  </si>
  <si>
    <t xml:space="preserve">Focal person attending the workshop, HLPD organized </t>
  </si>
  <si>
    <t xml:space="preserve">All focal points attending the workshop, 100 participants attending the event, </t>
  </si>
  <si>
    <t xml:space="preserve">1 Quarterly report;
1 Steering committee meeting;
</t>
  </si>
  <si>
    <t xml:space="preserve">1 field visit report available </t>
  </si>
  <si>
    <t>1 field visit report available</t>
  </si>
  <si>
    <t>Staff functioning</t>
  </si>
  <si>
    <t xml:space="preserve">Appointment letters signed by the Vice Chancellor </t>
  </si>
  <si>
    <t xml:space="preserve">Education &amp; Awareness Raising: Develop and distribute biodiversity calendar, quartely newsletter and policy briefs on biodiversity issues; carry out education programs.  </t>
  </si>
  <si>
    <t xml:space="preserve">Successful participation in event with many abstracts submitted and 30 posters total produced (funded by RDB); Production of report; UR students and CoEB highlighted in event </t>
  </si>
  <si>
    <t>Inception workshop held; The project implementation team trained and data collection successful and mobilized in platform, collaboration with ARCOS as partner</t>
  </si>
  <si>
    <t>Inception meeting held; begin collaboration with ARCOS; project team members trained and action plan initiated to begin gathering freshwater biodiversity data</t>
  </si>
  <si>
    <t>At least two grant proposals produced</t>
  </si>
  <si>
    <t>Develop and distribute the fifth edition of our quartely newsletter and onepolicy brief on biodiversity issues; hold one education program about biodiversity for farmers in local wetland.</t>
  </si>
  <si>
    <t xml:space="preserve">Circulate the newsletter; one training held with farmers </t>
  </si>
  <si>
    <t xml:space="preserve"> The fifth edition of our quartely newsletter produced and released out and one policy brief developed in collaboration with different stakeholders and released out; one training held, number of farmers attending, pre and post test.</t>
  </si>
  <si>
    <t>3.2 Two demo green villages established for the up-scaling programmes in Rwanda with climate smart agriculture practices.</t>
  </si>
  <si>
    <t xml:space="preserve">1 Quarter report;
1 Steering committee meeting;
</t>
  </si>
  <si>
    <r>
      <t>UNDAP Outcome</t>
    </r>
    <r>
      <rPr>
        <b/>
        <sz val="16"/>
        <rFont val="Calibri"/>
        <family val="2"/>
      </rPr>
      <t>:  PRO-POOR GROWTH AND ECONOMIC TRANSFORMATION ENHANCED FOR INCLUSIVE ECONOMIC DEVELOPMENT AND POVERTY REDUCTION.</t>
    </r>
  </si>
  <si>
    <r>
      <t>JP Output 1:</t>
    </r>
    <r>
      <rPr>
        <b/>
        <sz val="16"/>
        <rFont val="Calibri"/>
        <family val="2"/>
      </rPr>
      <t xml:space="preserve"> Innovation centres of excellence for environment and climate change established and linked to relevant institutions.</t>
    </r>
  </si>
  <si>
    <r>
      <rPr>
        <b/>
        <sz val="16"/>
        <rFont val="Calibri"/>
        <family val="2"/>
      </rPr>
      <t xml:space="preserve">Output Indicators:  </t>
    </r>
    <r>
      <rPr>
        <sz val="16"/>
        <rFont val="Calibri"/>
        <family val="2"/>
      </rPr>
      <t>1) Innovation Centre for Environment, Climate Change, Green Urbanization and Green Technologies established and operational.2) Centre of Excellence on Biodiversity and Natural Resources Management, established and operational.3) Institutional linkages established and functional between innovation centres and RECP Centre, Business Development Centres, Research, TVET, Academic etc.</t>
    </r>
  </si>
  <si>
    <r>
      <t>Research &amp; Monitoring: Implementation of four projects 1) "</t>
    </r>
    <r>
      <rPr>
        <i/>
        <sz val="16"/>
        <rFont val="Calibri"/>
        <family val="2"/>
      </rPr>
      <t>Conservation status of key species in</t>
    </r>
    <r>
      <rPr>
        <sz val="16"/>
        <rFont val="Calibri"/>
        <family val="2"/>
      </rPr>
      <t xml:space="preserve"> </t>
    </r>
    <r>
      <rPr>
        <i/>
        <sz val="16"/>
        <rFont val="Calibri"/>
        <family val="2"/>
      </rPr>
      <t>Cyamudongo Forest,Nyungwe National Park, Rwan</t>
    </r>
    <r>
      <rPr>
        <sz val="16"/>
        <rFont val="Calibri"/>
        <family val="2"/>
      </rPr>
      <t>a" funded by Critical Ecosystems Partnership Fund; 2) "</t>
    </r>
    <r>
      <rPr>
        <i/>
        <sz val="16"/>
        <rFont val="Calibri"/>
        <family val="2"/>
      </rPr>
      <t>Integrating Freshwater Biodiversity Information to guid</t>
    </r>
    <r>
      <rPr>
        <sz val="16"/>
        <rFont val="Calibri"/>
        <family val="2"/>
      </rPr>
      <t xml:space="preserve">e </t>
    </r>
    <r>
      <rPr>
        <i/>
        <sz val="16"/>
        <rFont val="Calibri"/>
        <family val="2"/>
      </rPr>
      <t>informed decision-making in Rwanda"</t>
    </r>
    <r>
      <rPr>
        <sz val="16"/>
        <rFont val="Calibri"/>
        <family val="2"/>
      </rPr>
      <t xml:space="preserve">  funded by South African National Biodiversity Institute; 3) Bat conservation in Rwanda in collaboration with Bat Conservation International (BCI) funded by U.S. Fish &amp; Wildlife Society; 4) mobilize biodiversity data through African Biodiversity Challenge in collaboration with SANBI and REMA; Publication of policy briefs to connect research to policy and management</t>
    </r>
  </si>
  <si>
    <r>
      <t>Implement project about "</t>
    </r>
    <r>
      <rPr>
        <b/>
        <i/>
        <sz val="16"/>
        <color indexed="8"/>
        <rFont val="Calibri"/>
        <family val="2"/>
      </rPr>
      <t>Integrating Freshwater Biodiversity Information to guide
 informed decision-making in Rwanda</t>
    </r>
    <r>
      <rPr>
        <sz val="16"/>
        <color indexed="8"/>
        <rFont val="Calibri"/>
        <family val="2"/>
      </rPr>
      <t>" funded by South African National Biodiversity Institute- Africa Biodiversity Challenge department</t>
    </r>
  </si>
  <si>
    <r>
      <rPr>
        <b/>
        <sz val="16"/>
        <rFont val="Calibri"/>
        <family val="2"/>
      </rPr>
      <t>Output Indicators:</t>
    </r>
    <r>
      <rPr>
        <sz val="16"/>
        <rFont val="Calibri"/>
        <family val="2"/>
      </rPr>
      <t xml:space="preserve"> 1)Private sector-led structure established and operational for the construction of a model green city. 2) Resources available for private sector-led construction of a model green city in Rwanda. 3) At least one industry operational, producing a green technology goods for the national and/or export market.</t>
    </r>
  </si>
  <si>
    <r>
      <rPr>
        <b/>
        <sz val="16"/>
        <rFont val="Calibri"/>
        <family val="2"/>
      </rPr>
      <t xml:space="preserve">Output indicators: </t>
    </r>
    <r>
      <rPr>
        <sz val="16"/>
        <rFont val="Calibri"/>
        <family val="2"/>
      </rPr>
      <t>1) Private sector-led structure established and operational for up-scaling green villages in Rwanda. 2) 2 demo green villages established for the up-scaling programmes in Rwanda with climate smart agriculture practices 3) Resources available for a private-sector-led construction of green villages in Rwanda.</t>
    </r>
  </si>
  <si>
    <r>
      <rPr>
        <b/>
        <sz val="16"/>
        <rFont val="Calibri"/>
        <family val="2"/>
      </rPr>
      <t xml:space="preserve">Output indicators: </t>
    </r>
    <r>
      <rPr>
        <sz val="16"/>
        <rFont val="Calibri"/>
        <family val="2"/>
      </rPr>
      <t>1) National renewable energy resources assessment/development framework and tool developed to support renewable energy capacity expansion and investment decisions. 2) Geothermal energy potential established and documented. 3) Energy efficiency standards and codes developed to accelerate energy efficiency improvements 4) SE4ALL goals mainstreamed in energy sector policy and planning through policy dialogue, policy review support, consultations and technical support 5) Rwanda National SE4ALL Investment Prospectuses (IPs) developed.</t>
    </r>
  </si>
  <si>
    <r>
      <t xml:space="preserve">JP Output 5: Initiatives in Support of Policy, Advocacy, and Capacity Development for GE Effectively </t>
    </r>
    <r>
      <rPr>
        <b/>
        <sz val="16"/>
        <rFont val="Calibri"/>
        <family val="2"/>
      </rPr>
      <t>Implemented.</t>
    </r>
  </si>
  <si>
    <r>
      <rPr>
        <b/>
        <sz val="16"/>
        <rFont val="Calibri"/>
        <family val="2"/>
      </rPr>
      <t xml:space="preserve">Output indicators:  </t>
    </r>
    <r>
      <rPr>
        <sz val="16"/>
        <rFont val="Calibri"/>
        <family val="2"/>
      </rPr>
      <t>1) A toolbox for operationalizing GE Transition in Rwanda developed and operationalized. 2) Environmental Unit within Rwanda National Police is established and equipped to support Rwanda’s green growth.  3) All sectors costed for the implementation of the Green Growth and Climate Resilience Strategy. 4) Urbanization policy produced and pilots projects implemented. 5) GE Advisory services provided</t>
    </r>
  </si>
  <si>
    <t>Carried forward) Country wide Environmental Crime Mapping and Capacity needs assessment</t>
  </si>
  <si>
    <t>Validated crime mapping and capacity needs assessment report available</t>
  </si>
  <si>
    <t>One consolidated report produced and available</t>
  </si>
  <si>
    <t>Report validated</t>
  </si>
  <si>
    <t>1 report available</t>
  </si>
  <si>
    <t xml:space="preserve">Procurement process </t>
  </si>
  <si>
    <t xml:space="preserve">procurement completed </t>
  </si>
  <si>
    <t>Procurement process</t>
  </si>
  <si>
    <t>Tender awarded</t>
  </si>
  <si>
    <r>
      <t>Phase 2</t>
    </r>
    <r>
      <rPr>
        <sz val="12"/>
        <color indexed="10"/>
        <rFont val="Calibri"/>
        <family val="2"/>
      </rPr>
      <t>:</t>
    </r>
    <r>
      <rPr>
        <sz val="12"/>
        <rFont val="Calibri"/>
        <family val="2"/>
      </rPr>
      <t xml:space="preserve"> Cowshed extension construction for Rukumbeli green village</t>
    </r>
  </si>
  <si>
    <t>x</t>
  </si>
  <si>
    <r>
      <t>Phase 2</t>
    </r>
    <r>
      <rPr>
        <sz val="12"/>
        <color indexed="10"/>
        <rFont val="Calibri"/>
        <family val="2"/>
      </rPr>
      <t>:</t>
    </r>
    <r>
      <rPr>
        <sz val="12"/>
        <rFont val="Calibri"/>
        <family val="2"/>
      </rPr>
      <t xml:space="preserve"> supply and installation of water harvesting tanks to the remaining 27 vulnerable households in Rukumbeli Green Village and installation of 4 water tanks on the Rukumbeli cowshed.  </t>
    </r>
  </si>
  <si>
    <r>
      <t xml:space="preserve">Construction of  10 biogas digesters to Taba Green village households in Huye district </t>
    </r>
    <r>
      <rPr>
        <sz val="12"/>
        <rFont val="Calibri"/>
        <family val="2"/>
      </rPr>
      <t xml:space="preserve">and beneficiary training </t>
    </r>
  </si>
  <si>
    <t>Support to the establishment of an ICT kiosk and multi purpose hall for Rukumbeli  green village community (estimated budget: $50,000 in Q3-4 if budget is secured)</t>
  </si>
  <si>
    <t>Number of ICT kiosk and multipurpose hall established</t>
  </si>
  <si>
    <t>One ICT Kiosk and multi purpose hall established.</t>
  </si>
  <si>
    <t>Rainwater flooding drainage on the sloppy trenches of Rukumbeli village site in Ngoma district.</t>
  </si>
  <si>
    <t>Number of metres of sloppy trenches constructed.</t>
  </si>
  <si>
    <t>1500M constructed</t>
  </si>
  <si>
    <t>Construction of  underground water Reserviour for Domestic use and mitigate village erosion in Rukumbeli Green Village</t>
  </si>
  <si>
    <t>Litres of water stored in underground reserviour</t>
  </si>
  <si>
    <t>One Underground water reserviour constructed</t>
  </si>
  <si>
    <t xml:space="preserve">Awareness raising on climate resilient human settlements for people living in disaster prone areas through drama, public talk shows in Higher Institutions and Secondary schools as well as TV airing, radio spot </t>
  </si>
  <si>
    <t>no of public talkshows, drama conducted; no of TV shows and Radio aired</t>
  </si>
  <si>
    <t>Support to the  training and provision of Energy cooking stoves to beneficiaries in Ngoma and Huye demo green village to reduce on use of biomass</t>
  </si>
  <si>
    <t>Number of households using energy cooking stoves</t>
  </si>
  <si>
    <t>123 Households to benefit from energy cooking stoves</t>
  </si>
  <si>
    <t>Provision of start up seed money to Taba Green Village cooperative to make baskets for Income generation.</t>
  </si>
  <si>
    <t>number of cooperative members   supported</t>
  </si>
  <si>
    <t>55 Cooperative members supported in income generation.</t>
  </si>
  <si>
    <t>number of fruit trees planted</t>
  </si>
  <si>
    <t>20,000 trees planted in 100,00 sq meters</t>
  </si>
  <si>
    <r>
      <t xml:space="preserve">Identify skilled people among beneficieries </t>
    </r>
    <r>
      <rPr>
        <sz val="12"/>
        <rFont val="Calibri"/>
        <family val="2"/>
      </rPr>
      <t xml:space="preserve"> from</t>
    </r>
    <r>
      <rPr>
        <sz val="12"/>
        <rFont val="Calibri"/>
        <family val="2"/>
      </rPr>
      <t xml:space="preserve">  2 demo green villages and </t>
    </r>
    <r>
      <rPr>
        <sz val="12"/>
        <rFont val="Calibri"/>
        <family val="2"/>
      </rPr>
      <t>train them</t>
    </r>
    <r>
      <rPr>
        <sz val="12"/>
        <rFont val="Calibri"/>
        <family val="2"/>
      </rPr>
      <t xml:space="preserve"> on biogas operationalization and maintainance for sustainability</t>
    </r>
  </si>
  <si>
    <t>No of technically skilled beneficieries trained</t>
  </si>
  <si>
    <t>30 technically skilled beneficieries trained</t>
  </si>
  <si>
    <r>
      <t xml:space="preserve">Construction of demo green village biodegradable waste collection centres in one green village Huye districts, </t>
    </r>
    <r>
      <rPr>
        <sz val="12"/>
        <rFont val="Calibri"/>
        <family val="2"/>
      </rPr>
      <t>and the by-products to be used as fertilizer (If budget available in Q3-4, another two will be constructed in Rukumberi village, estimated budget: $6,000)</t>
    </r>
  </si>
  <si>
    <t>Number of waste collection centres constructed</t>
  </si>
  <si>
    <t xml:space="preserve">2 waste collection centres constructed in Taba green village </t>
  </si>
  <si>
    <t>Support to the establishement of Nursery beds in the two demo green villages  towards perinnial planting of trees  aimed at climate resilient green settllements (estimated budget: US$20,000, in Q3-4 if budget is secured)</t>
  </si>
  <si>
    <t>Number of green seedlings prepared</t>
  </si>
  <si>
    <t>150,000 seedlings planted in both demo green villages</t>
  </si>
  <si>
    <t xml:space="preserve">Awareness raising on climate resilient human settlements for people living in disaster prone areas through drama, public talk shows in Higher Institutions and Secondary schools as well as TV airing, radio spot  </t>
  </si>
  <si>
    <t>Produce a documentary based on the cases in two model green villages</t>
  </si>
  <si>
    <t>x</t>
  </si>
  <si>
    <t>Number of drama and documentary produced</t>
  </si>
  <si>
    <t>one documentary for 30-45 min running time produced</t>
  </si>
  <si>
    <t xml:space="preserve">Talk show organized and conducted in seconday schools; </t>
  </si>
  <si>
    <t>number of talkshows organized and conducted</t>
  </si>
  <si>
    <t>5 talk shows conducted in Five secondary schools in Nyabihu and Rubavu Districts</t>
  </si>
  <si>
    <t>construct 123 energy efficient cooking stoves in Taba and Rukuberi villages through formal arrangement with the district and the local cooperative that is registered under REG</t>
  </si>
  <si>
    <t>Number of energy efficient cooking stoves constructed</t>
  </si>
  <si>
    <t>123 cooking stoves consructed and distributed to the target beneficieries in both villages</t>
  </si>
  <si>
    <t>Provision of start up seed money to Taba Green Village cooperative to make baskets for Income generation.</t>
  </si>
  <si>
    <t>MoU between RHA and district established and the seed money transferred to the village cooperative</t>
  </si>
  <si>
    <t>number of cooperative members   supported</t>
  </si>
  <si>
    <t>55 Cooperative members supported in income generation</t>
  </si>
  <si>
    <t>Training of district facilitators who will prepare district development strategies (DDSs)</t>
  </si>
  <si>
    <t>Training report</t>
  </si>
  <si>
    <t>Follow up the use of Green Economy Toolbox in the preparation of DDSs in pilot districts (Bugesera, Gicumbi and Musanze)</t>
  </si>
  <si>
    <t>Greened DDSs</t>
  </si>
  <si>
    <t>Prepare a national replication strategy for promoting GE planning at sub-national level</t>
  </si>
  <si>
    <t>Support implementation of (at least) one programmatic activity in each pilot district</t>
  </si>
  <si>
    <t>Conduct Environmental health programs in six secondary cities (Rubavu, Musanze,Rusizi, Nyagatare, Muhanga and Huye) on Urban Air pollution, Waste management disposal, Indoor air pollution mitigation, safe water and sanitation awareness; Study tour on Indoor air quality control in Kenya, Ethiopia and Burkinafaso to learn Indoor quality control mitigation to minimize In-door combustion.</t>
  </si>
  <si>
    <t>Number of People trained in Environmental health programs</t>
  </si>
  <si>
    <t xml:space="preserve"> a. 400 People trained includng district officers;                       b. 3 study tours conducted in three countries.</t>
  </si>
  <si>
    <t>Conduct Environmental health programs on Urban Air pollution, Safe water and sanitation awareness and Indoor air combustion mitigation to the three Secondary Cities (Rusizi, Rubavu and Musanze)</t>
  </si>
  <si>
    <t>Number of People trained</t>
  </si>
  <si>
    <t>200 People trained including District personnel.</t>
  </si>
  <si>
    <r>
      <rPr>
        <b/>
        <sz val="14"/>
        <rFont val="Calibri"/>
        <family val="2"/>
      </rPr>
      <t>Output Indicators:</t>
    </r>
    <r>
      <rPr>
        <sz val="14"/>
        <rFont val="Calibri"/>
        <family val="2"/>
      </rPr>
      <t xml:space="preserve"> 1) Private sector-led structure established and operational for the construction of a model green city. 2) Resources available for private sector-led construction of a model green city in Rwanda. 3) At least one industry operational, producing a green technology goods for the national and/or export market.</t>
    </r>
  </si>
  <si>
    <t>No activities planned</t>
  </si>
  <si>
    <t>3.4 Support climate smart practices in rural areas in Rwanda</t>
  </si>
  <si>
    <t>Coordinate cross-sectoral mechanism for forest and landscape restoration in Rwanda (Task Force)</t>
  </si>
  <si>
    <t>Support agroforestry policy development in relation with sustainable management of forestry and agricultural landscape</t>
  </si>
  <si>
    <t xml:space="preserve">Agroforestry Strategy and Action Plan developed </t>
  </si>
  <si>
    <t>Task Force meeting held per quarter</t>
  </si>
  <si>
    <t>Two TF meetings held</t>
  </si>
  <si>
    <t xml:space="preserve">AF Strategy developed </t>
  </si>
  <si>
    <t xml:space="preserve">Conduct awareness raising campaigns on energy efficiency and biomass </t>
  </si>
  <si>
    <t>No. of people reached through the campaigns and media; No. of people reached through workshops</t>
  </si>
  <si>
    <t>5,000 people reached by the awareness raising activities; 30 people trained through workshops</t>
  </si>
  <si>
    <t>Disseminate online and offline the developed Energy Technology Development Framework for Rwanda (Multi country project shared learning) and Development of Energy Security Policy Framework for the EAC Region</t>
  </si>
  <si>
    <t xml:space="preserve">No. of copies of reports disseminated; links available for online dissemination; launch event organized in Kigali </t>
  </si>
  <si>
    <t>200 copies produced and disseminated; online links available; one launch event organized in Kigali</t>
  </si>
  <si>
    <t>No activities planned (AfDB being implementing)</t>
  </si>
  <si>
    <t>Capacity of stakeholders enhanced on the tracking tools on energy efficiency and biomass</t>
  </si>
  <si>
    <t>No. of stakeholders trained and capable to conduct the biennial survey on energy efficiency and biomass</t>
  </si>
  <si>
    <t>15 key stakeholders in energy sector trained and capable to conduct the survey led by the national instituions</t>
  </si>
  <si>
    <t>Direct implementation</t>
  </si>
  <si>
    <t>Strategy document prepared and validated</t>
  </si>
  <si>
    <t>Programmatic activities under implementation piloted in each district</t>
  </si>
  <si>
    <t>Greened DDSs prepared</t>
  </si>
  <si>
    <t>Training report available</t>
  </si>
  <si>
    <t>1 Training report available</t>
  </si>
  <si>
    <t>3 Greened DDSs prepared</t>
  </si>
  <si>
    <t>1 Strategy document prepared and validated</t>
  </si>
  <si>
    <t>3 Programmatic activities piloted in each district</t>
  </si>
  <si>
    <t xml:space="preserve">Equipping established EPU Office in each Province, Monitoring, inspection and operations
</t>
  </si>
  <si>
    <t>Inputs gathered for Urban Low Emission Development Strategies through technical support provied to local government</t>
  </si>
  <si>
    <t>A draft document/report for Urban Low Emission Development Strategies through technical support provied to local government</t>
  </si>
  <si>
    <t>Support capacity development of stakeholders on energy planning through offline and online trainings</t>
  </si>
  <si>
    <t>Number of stakeholders in energy sector trained</t>
  </si>
  <si>
    <t>7 national stakeholders from Rwanda trained</t>
  </si>
  <si>
    <r>
      <t xml:space="preserve">UNECA
</t>
    </r>
    <r>
      <rPr>
        <sz val="14"/>
        <rFont val="Calibri"/>
        <family val="2"/>
      </rPr>
      <t>(Vertical: IAEA)</t>
    </r>
  </si>
  <si>
    <t>4 field visit reports available (one per quarter); one mid-term evaluationn report available</t>
  </si>
  <si>
    <t>Field visit reports available; Mid-term evaluation conducted and report available</t>
  </si>
  <si>
    <t>TOTAL MINAGRI</t>
  </si>
  <si>
    <t xml:space="preserve">Construction of  10 biogas digesters to Taba Green village households in Huye district and beneficiary training </t>
  </si>
  <si>
    <t xml:space="preserve">Coordinate TF meeting on cross-sectoral mechanism for forest and landscape restoration in Rwanda </t>
  </si>
  <si>
    <t>1 TF meeting held</t>
  </si>
  <si>
    <t xml:space="preserve">Agroforestry Strategy and Action Plan under developed </t>
  </si>
  <si>
    <t>Draft report submitted</t>
  </si>
  <si>
    <t>No activity</t>
  </si>
  <si>
    <t>No. of people reached through the campaigns and media</t>
  </si>
  <si>
    <t>5,000 people reached by the awareness raising activities</t>
  </si>
  <si>
    <t>MININFRA(Energy)</t>
  </si>
  <si>
    <t>No. of stakeholders trained</t>
  </si>
  <si>
    <t>15 key stakeholders in energy sector trained</t>
  </si>
  <si>
    <t xml:space="preserve">Report analysis </t>
  </si>
  <si>
    <t>4 Financial report submitted; advance report submitted; 1 field visit report by the JP GE specialist  available</t>
  </si>
  <si>
    <t>Support to the  training and provision of Energy cooking stoves to beneficiaries in Ngoma and Huye demo green villages to reduce on use of biomass</t>
  </si>
  <si>
    <t>Oct</t>
  </si>
  <si>
    <t>Nov</t>
  </si>
  <si>
    <t>Dec</t>
  </si>
  <si>
    <t>PERIOD:                         01 October to 31 December 2017</t>
  </si>
  <si>
    <t>Quarter 2 activities</t>
  </si>
  <si>
    <t>Quarterly Target</t>
  </si>
  <si>
    <t>We will scale up our education and awareness raising activities to Gisagara district. We will work together with our partners to suggest priority topics to cover at differennt kinds of audiences (Primary school, secondary school and the community).</t>
  </si>
  <si>
    <t>Number of presentations delivered, Number of attendees at each presentation. Number of schools reached. Improvement on their attitude and knowledege to env issues(this will pe measured trough the pre and post assessment). Reports produced and photoes taken. Newsletter distributed</t>
  </si>
  <si>
    <t>At least 4 presentations will be delivered at different schools. We will reach scholls from both Huye and Gisagara district. Newsletter completed and sent to stakeholders</t>
  </si>
  <si>
    <t>Grant proposals will be developed to fund Center activities</t>
  </si>
  <si>
    <t xml:space="preserve">Grants are received. Center departments functioning efficiently and effectively. Number of studies, people trained, materials developed. </t>
  </si>
  <si>
    <t>At least two grant proposals submitted for funding and current projects advanced.</t>
  </si>
  <si>
    <t>The quarterly steering committee meeting will take place.</t>
  </si>
  <si>
    <t>Regular quarterly mtgs held and the minutes shared to the Steering and Technical Advisory committees members (Steering committee will be converted to Board of Directors)</t>
  </si>
  <si>
    <t xml:space="preserve">One training will be conducted during this quarter - the UNESCO insect taxonomy training for nodes to promote studies of insect biodversity and taxonomy. </t>
  </si>
  <si>
    <t>Training on insect taxonomy and sampling will be conducted hosting about 17 participants.</t>
  </si>
  <si>
    <t>One project will be implemented: "Integrating Freshwater Biodiversity Information to guide informed decision-making in Rwanda"</t>
  </si>
  <si>
    <t>Project team members will be trained, data mobilization will begin, data sharing agreements will be developed.</t>
  </si>
  <si>
    <t>Data collection and digiziting will start ; data sharing agreements will be approved and begin collaborating with data holders.</t>
  </si>
  <si>
    <t xml:space="preserve">Perfomance contracts will be signed between the CoEB and some of UR staff to work as affiliated reseachers at CoEB. Board of directors will be established. </t>
  </si>
  <si>
    <t>Appointment letters signed by the Vice Chancellor; Number of staff at the CoEB; Board of Advisors  functioning</t>
  </si>
  <si>
    <t xml:space="preserve"> Research &amp; Monitoring, Education and Bioinformatics Departments functioning more effectively; Advisory Committee active</t>
  </si>
  <si>
    <t>At least 3 grant proposals will be developed. Among them, one is about human-wildlife conflicts mitigation: The case of  Vert vet monkeys in Ruhande arboretum. This is to ensure that people amd wildlife are living in harmony. The second will be about linking biodiversity conservation and socio-economic development of local people in Nyungwe National Park, Rwanda.</t>
  </si>
  <si>
    <t>Grant proposals are submited to donors</t>
  </si>
  <si>
    <t>3 grant proposals will be submitted for funding.</t>
  </si>
  <si>
    <t xml:space="preserve">JP Output 2: Public and private investment in Green Urbanization approaches to Economic Transformation increased. No activity planned
</t>
  </si>
  <si>
    <t>Validation of the Final Report by the City of Kigali</t>
  </si>
  <si>
    <t>Final report validated by the City of Kigali</t>
  </si>
  <si>
    <t xml:space="preserve">1 Quarter report;
1 Steering committee meetings;
</t>
  </si>
  <si>
    <t>Reports quarterly &amp; steering committee meeting organized and implemented</t>
  </si>
  <si>
    <t>Field visit  reports  available</t>
  </si>
  <si>
    <t xml:space="preserve">One field visit  reports available </t>
  </si>
  <si>
    <t>123 Households to benefit from energy cooking stoves and trained</t>
  </si>
  <si>
    <t>Number of households using energy cooking stoves and training provided</t>
  </si>
  <si>
    <t>EPU provincial level offices are established and equipped and being operational</t>
  </si>
  <si>
    <t>Tender awarded and Rukumberi cow shed extension implementation</t>
  </si>
  <si>
    <t>Tender awarded and water tanks supplied</t>
  </si>
  <si>
    <t>Tender awarded and implementation of activities (biogas construction and training)</t>
  </si>
  <si>
    <t xml:space="preserve">Tender awarded and rain water trench constructed </t>
  </si>
  <si>
    <t>Tender award and construction of underground water resorviour</t>
  </si>
  <si>
    <t>Awareness raising on climate resilient human settlements for people living in disaster prone areas through drama, public talk shows in Higher Institutions and Secondary schools as well as TV airing, radio spot</t>
  </si>
  <si>
    <t xml:space="preserve">Tender award and supply of energy cooking stoves, and training of beneficiaries </t>
  </si>
  <si>
    <t>Support to the  formation and planting of  trees in the two demo green villages of Rukumberi and Taba in Ngoma and Huye district respectively</t>
  </si>
  <si>
    <t>20,000 trees planted in 100,00 sq meters
100  demo green Village cooperative members trained in Nuresery bed formation and tree planting</t>
  </si>
  <si>
    <t>a)Training of village cooperatives in  formation of Nursery  beds for perrinial  Green village tree planting and greening;                        
b) Support fund to the establishment of Nursery beds for the two demo Green Villages of Taba and Ngoma District</t>
  </si>
  <si>
    <t>number of fruit trees planted and number of cooperative members trained</t>
  </si>
  <si>
    <t>Construction of demo green village biodegradable waste collection centres in green village of  Huye district, and the by-products to be used as fertilizer</t>
  </si>
  <si>
    <t xml:space="preserve">a. Number of waste collection centres constructed                                      b. Training  beneficiaries in Bio waste                  products for fertilizers   usage                             </t>
  </si>
  <si>
    <t>One waste collection centre constructed in Taba green village inhabitat trained in  bio waste fertizer usage in Taba Green Village.</t>
  </si>
  <si>
    <t>5 provincial level offices of EPU established and equipped; 1 quarterly reports from 5 provincial level offices of EPU</t>
  </si>
  <si>
    <t>Equipping established EPU Office in each Province:  Procurement process revised</t>
  </si>
  <si>
    <t>Training of EPU staff and other stakeholders</t>
  </si>
  <si>
    <t>Number of trained personnel</t>
  </si>
  <si>
    <t>To have 65 trained personnel who are dealing with environmental problems.</t>
  </si>
  <si>
    <t>.  Integrate environmental crime prevention programmes in District Community Policing committees (DCPC) and Campaign on environmental crime prevention programs through District Community Policing Committees (DCPC)</t>
  </si>
  <si>
    <t>level of awareness increased by 20% (comparing a questionnaire survey results of Q1)</t>
  </si>
  <si>
    <t xml:space="preserve">Field visit for Monitoring inspection and Operations on activities with impact on environmental status:  Compliance with environmental guidelines. To detect and investigate all environmental crimes </t>
  </si>
  <si>
    <t xml:space="preserve">Field visits to the provincial EPUs conducted  </t>
  </si>
  <si>
    <t xml:space="preserve"> 2 provincial level report submitted to MoE and REMA</t>
  </si>
  <si>
    <t>TOTAL MoE</t>
  </si>
  <si>
    <t>One fund</t>
  </si>
  <si>
    <t xml:space="preserve">PERIOD:                        01 July  - 30 September 2017 status report </t>
  </si>
  <si>
    <t>Status report</t>
  </si>
  <si>
    <r>
      <rPr>
        <b/>
        <sz val="16"/>
        <rFont val="Calibri"/>
        <family val="2"/>
      </rPr>
      <t>Partially  achieved</t>
    </r>
    <r>
      <rPr>
        <sz val="16"/>
        <rFont val="Calibri"/>
        <family val="2"/>
      </rPr>
      <t>: UR academic staff from relevant Colleges will sign performance contracts as affilated researchers at CoEB, with % time for research in the Center. Some of these staff already started working with the center (CoEB). Request letter submitted to the DVC-AR at UR with the staff names; waiting for response.</t>
    </r>
  </si>
  <si>
    <t xml:space="preserve">To enhance the knowledge of students and UR staff trough innovative learning approaches. </t>
  </si>
  <si>
    <t>Organize learning active teaching methods and observing nature</t>
  </si>
  <si>
    <t xml:space="preserve">Number of staff involved in the field work. </t>
  </si>
  <si>
    <t>At least 20 pearsons are trained</t>
  </si>
  <si>
    <t>CoEB organized a social media workshop for its staff (~6 people). Active teaching methods workshop being organized for School of Science for November. CoEB organized a training with visiting naturalist guide from Costa Rica on teaching in the field (~20 people participated).</t>
  </si>
  <si>
    <t>The CoEB website active and updated</t>
  </si>
  <si>
    <t>Migrate the CoEB website from word press to the University of Rwanda as one the University's centers of excellences</t>
  </si>
  <si>
    <r>
      <rPr>
        <sz val="14"/>
        <rFont val="Calibri"/>
        <family val="2"/>
      </rPr>
      <t>The website is changed from www.coebiodiversity.com to</t>
    </r>
    <r>
      <rPr>
        <sz val="12"/>
        <color indexed="39"/>
        <rFont val="MS Sans Serif"/>
        <family val="2"/>
      </rPr>
      <t xml:space="preserve"> </t>
    </r>
    <r>
      <rPr>
        <sz val="14"/>
        <color indexed="39"/>
        <rFont val="Calibri"/>
        <family val="2"/>
      </rPr>
      <t>www.coebiodiversity.ur.ac.rw</t>
    </r>
  </si>
  <si>
    <t>Website updated and active</t>
  </si>
  <si>
    <r>
      <t xml:space="preserve">Achieved: </t>
    </r>
    <r>
      <rPr>
        <sz val="16"/>
        <rFont val="Calibri"/>
        <family val="2"/>
      </rPr>
      <t xml:space="preserve">Our website is no longer hosted at wordpress, it is now hosted at the University of Rwanda as part of the Centers at the university </t>
    </r>
  </si>
  <si>
    <r>
      <rPr>
        <b/>
        <sz val="16"/>
        <rFont val="Calibri"/>
        <family val="2"/>
      </rPr>
      <t>Achieved:</t>
    </r>
    <r>
      <rPr>
        <sz val="16"/>
        <rFont val="Calibri"/>
        <family val="2"/>
      </rPr>
      <t xml:space="preserve"> The CoB collaborated with RDB and National Geographic Society to organize 2nd annual Conservation Innovation Poster Competition. Top three winners received laptops and cash prizes while 6 others received laptops only. CoEB staff also participated actively in formal proceedings of the CoC and Kwita izina event.</t>
    </r>
  </si>
  <si>
    <t>Funds mobilization for education and awareness raising program (grant proposals writing)</t>
  </si>
  <si>
    <t>Funds mobilized, the education and awareness raising program is operational</t>
  </si>
  <si>
    <t>Two grant proposals developed and submitted for funding, with target of 8,000 USD raised.</t>
  </si>
  <si>
    <r>
      <t>Partially achieved:</t>
    </r>
    <r>
      <rPr>
        <sz val="16"/>
        <rFont val="Calibri"/>
        <family val="2"/>
      </rPr>
      <t xml:space="preserve">Proposals are still being developed. One is for education and awareness raising materials while another is for different activities carried out under this wildlife conservation (reducing poaching in parks). </t>
    </r>
  </si>
  <si>
    <t>Almost completed: The inception meeting was held in August and the partneship betwwen the CoEB, ARCOS and REMA has been enhanced to carry out this project jointly. The next step is project team member training training to be held in South Africa during this coming quarter.  The CEPF and USFWS grants were lost due to lack of funding from donors and slow processes at UR.</t>
  </si>
  <si>
    <t xml:space="preserve">Partially achieved:Proposals are still being developed. One is for education and awareness raising materials while another is for different activities carried out under this wildlife conservation (reducing poaching in parks). </t>
  </si>
  <si>
    <t xml:space="preserve">Partially achieved: The fifth edition of our news letter has been released and circulated among CoEB node and Partners. The policy brief also about riparian zone has been completed. The presentation with rice farmermers was not delivered due to busy schedules of farmers during the last couple of months but it will be delivered soon. </t>
  </si>
  <si>
    <t xml:space="preserve">JP Output 2: Public and private investment in Green Urbanization approaches to Economic Transformation increased. No activity
</t>
  </si>
  <si>
    <t>Tender evaluation on progress</t>
  </si>
  <si>
    <t xml:space="preserve">One Documentary produced </t>
  </si>
  <si>
    <t>5 talk shows conducted in Five secondary schools in Nyabihu and Rubavu Districts</t>
  </si>
  <si>
    <t>Talks organized and conducted in 8 schools (Nyabihu &amp; Rubavu Districts)</t>
  </si>
  <si>
    <t>Requested REG to facilitate on the company procurement</t>
  </si>
  <si>
    <t>Business plan submitted for fund transfer</t>
  </si>
  <si>
    <t xml:space="preserve">Done </t>
  </si>
  <si>
    <t>Not done due to procurement of facilitators by MINECOFIN</t>
  </si>
  <si>
    <t xml:space="preserve">Report is available and comments were made for improvement </t>
  </si>
  <si>
    <t>Conducted and the report availed</t>
  </si>
  <si>
    <t xml:space="preserve">Contract with the donor (Europian Union) signed in July 2017 and waiting for fund transfer </t>
  </si>
  <si>
    <t>ToR established and MoU between UNHABITAT and MININFRA under signing process</t>
  </si>
  <si>
    <t>Being provided</t>
  </si>
  <si>
    <t>Data for Nyarugenge District received on 29 Sept 2017, but they need more time to digitalize as they are many than expected</t>
  </si>
  <si>
    <t>Not done due to funnd isue</t>
  </si>
  <si>
    <t>On preparation process</t>
  </si>
  <si>
    <t xml:space="preserve">Donne </t>
  </si>
  <si>
    <t>Done</t>
  </si>
  <si>
    <t xml:space="preserve">Fodé Ndiaye </t>
  </si>
  <si>
    <r>
      <t xml:space="preserve">UNECA
</t>
    </r>
    <r>
      <rPr>
        <sz val="14"/>
        <rFont val="Calibri"/>
        <family val="2"/>
      </rPr>
      <t>(Vertical: IAEA)</t>
    </r>
  </si>
  <si>
    <r>
      <t xml:space="preserve">Construction of demo green village biodegradable waste collection centres in one green village Huye districts, </t>
    </r>
    <r>
      <rPr>
        <sz val="12"/>
        <rFont val="Calibri"/>
        <family val="2"/>
      </rPr>
      <t>and the by-products to be used as fertilizer (If budget available in Q3-4, another two will be constructed in Rukumberi village, estimated budget: $6,000)</t>
    </r>
  </si>
  <si>
    <r>
      <t>Research &amp; Monitoring: Implementation of four projects 1) "</t>
    </r>
    <r>
      <rPr>
        <i/>
        <sz val="12"/>
        <rFont val="Calibri"/>
        <family val="2"/>
      </rPr>
      <t>Conservation status of key species in</t>
    </r>
    <r>
      <rPr>
        <sz val="12"/>
        <rFont val="Calibri"/>
        <family val="2"/>
      </rPr>
      <t xml:space="preserve"> </t>
    </r>
    <r>
      <rPr>
        <i/>
        <sz val="12"/>
        <rFont val="Calibri"/>
        <family val="2"/>
      </rPr>
      <t>Cyamudongo Forest,Nyungwe National Park, Rwan</t>
    </r>
    <r>
      <rPr>
        <sz val="12"/>
        <rFont val="Calibri"/>
        <family val="2"/>
      </rPr>
      <t>a" funded by Critical Ecosystems Partnership Fund; 2) "</t>
    </r>
    <r>
      <rPr>
        <i/>
        <sz val="12"/>
        <rFont val="Calibri"/>
        <family val="2"/>
      </rPr>
      <t>Integrating Freshwater Biodiversity Information to guid</t>
    </r>
    <r>
      <rPr>
        <sz val="12"/>
        <rFont val="Calibri"/>
        <family val="2"/>
      </rPr>
      <t xml:space="preserve">e </t>
    </r>
    <r>
      <rPr>
        <i/>
        <sz val="12"/>
        <rFont val="Calibri"/>
        <family val="2"/>
      </rPr>
      <t>informed decision-making in Rwanda"</t>
    </r>
    <r>
      <rPr>
        <sz val="12"/>
        <rFont val="Calibri"/>
        <family val="2"/>
      </rPr>
      <t xml:space="preserve">  funded by South African National Biodiversity Institute; 3) Bat conservation in Rwanda in collaboration with Bat Conservation International (BCI) funded by U.S. Fish &amp; Wildlife Society; 4) mobilize biodiversity data through African Biodiversity Challenge in collaboration with SANBI and REMA; Publication of policy briefs to connect research to policy and management</t>
    </r>
  </si>
  <si>
    <r>
      <rPr>
        <b/>
        <sz val="14"/>
        <rFont val="Calibri"/>
        <family val="2"/>
      </rPr>
      <t>Output Indicators:</t>
    </r>
    <r>
      <rPr>
        <sz val="14"/>
        <rFont val="Calibri"/>
        <family val="2"/>
      </rPr>
      <t xml:space="preserve"> 1) Private sector-led structure established and operational for the construction of a model green city. 2) Resources available for private sector-led construction of a model green city in Rwanda. 3) At least one industry operational, producing a green technology goods for the national and/or export market.</t>
    </r>
  </si>
  <si>
    <r>
      <rPr>
        <b/>
        <sz val="14"/>
        <rFont val="Calibri"/>
        <family val="2"/>
      </rPr>
      <t xml:space="preserve">Output indicators: </t>
    </r>
    <r>
      <rPr>
        <sz val="14"/>
        <rFont val="Calibri"/>
        <family val="2"/>
      </rPr>
      <t>1) Private sector-led structure established and operational for up-scaling green villages in Rwanda. 2) 2 demo green villages established for the up-scaling programmes in Rwanda with climate smart agriculture practices 3) Resources available for a private-sector-led construction of green villages in Rwanda.</t>
    </r>
  </si>
  <si>
    <r>
      <t>Phase 2</t>
    </r>
    <r>
      <rPr>
        <sz val="12"/>
        <rFont val="Calibri"/>
        <family val="2"/>
      </rPr>
      <t>: Cowshed extension construction for Rukumbeli green village</t>
    </r>
  </si>
  <si>
    <r>
      <t>Phase 2</t>
    </r>
    <r>
      <rPr>
        <sz val="12"/>
        <rFont val="Calibri"/>
        <family val="2"/>
      </rPr>
      <t xml:space="preserve">: supply and installation of water harvesting tanks to the remaining 27 vulnerable households in Rukumbeli Green Village and installation of 4 water tanks on the Rukumbeli cowshed.  </t>
    </r>
  </si>
  <si>
    <r>
      <t xml:space="preserve">Construction of  10 biogas digesters to Taba Green village households in Huye district </t>
    </r>
    <r>
      <rPr>
        <sz val="12"/>
        <rFont val="Calibri"/>
        <family val="2"/>
      </rPr>
      <t xml:space="preserve">and beneficiary training </t>
    </r>
  </si>
  <si>
    <t>Number of metres of sloppy trenches constructed.</t>
  </si>
  <si>
    <t>1500M constructed</t>
  </si>
  <si>
    <t xml:space="preserve">Awareness raising on climate resilient human settlements for people living in disaster prone areas through drama, public talk shows in Higher Institutions and Secondary schools as well as TV airing, radio spot </t>
  </si>
  <si>
    <t>no of public talkshows, drama conducted; no of TV shows and Radio aired</t>
  </si>
  <si>
    <t>Support to the  training and provision of Energy cooking stoves to beneficiaries in Ngoma and Huye demo green village to reduce on use of biomass</t>
  </si>
  <si>
    <r>
      <rPr>
        <b/>
        <sz val="14"/>
        <rFont val="Calibri"/>
        <family val="2"/>
      </rPr>
      <t>JP Output 5: Initiatives in Support of Policy, Advocacy, and Capacity Development for GE Effectively Implemented.</t>
    </r>
  </si>
  <si>
    <t xml:space="preserve">Validation of the country wide Environmental Crime Mapping and Capacity needs assessment for the EPU of the RNP report </t>
  </si>
  <si>
    <t>(Carried forward) Country wide Environmental Crime Mapping and Capacity needs assessment</t>
  </si>
  <si>
    <t>Preparation for the validation workshop made and validation meeting held</t>
  </si>
  <si>
    <t>1 report validated</t>
  </si>
  <si>
    <r>
      <t xml:space="preserve">Talkshows conducted in  Secondary schools and higher learning in districts that are prone to climate environmental hazards (Ngororero , Gakenke, INES,  ISAE Busogo, </t>
    </r>
    <r>
      <rPr>
        <sz val="12"/>
        <rFont val="Calibri"/>
        <family val="2"/>
      </rPr>
      <t xml:space="preserve">IPRC Musanze, </t>
    </r>
    <r>
      <rPr>
        <sz val="12"/>
        <rFont val="Calibri"/>
        <family val="2"/>
      </rPr>
      <t>Mudende Gisenyi and University of Toursim Rubavu );                       TV Airing of the documentary</t>
    </r>
  </si>
  <si>
    <t xml:space="preserve"> TOTAL PROGRAMME BUDGET for Q2 (Oct - Dec 2017)</t>
  </si>
  <si>
    <t>Implementors</t>
  </si>
  <si>
    <t>Status</t>
  </si>
  <si>
    <t xml:space="preserve">Status report:       Support to the Development and Implementation of a Green Growth and  Economy Approach to Rwanda’s Economic Transformation
                            </t>
  </si>
  <si>
    <t>At least 4 presentations will be delivered at different schools. We will reach schools from both Huye and Gisagara district. Newsletter completed and sent to stakeholders</t>
  </si>
  <si>
    <r>
      <rPr>
        <b/>
        <sz val="12"/>
        <rFont val="Calibri"/>
        <family val="2"/>
      </rPr>
      <t>Partially achieved:</t>
    </r>
    <r>
      <rPr>
        <sz val="12"/>
        <rFont val="Calibri"/>
        <family val="2"/>
      </rPr>
      <t xml:space="preserve"> The sixth edition of  news letter in draft form. The policy brief also about riparian zone has been completed. The presentation with rice farmers not delivered due to busy schedules of farmers during the last couple of months but it will be delivered soon</t>
    </r>
  </si>
  <si>
    <r>
      <rPr>
        <b/>
        <sz val="12"/>
        <rFont val="Calibri"/>
        <family val="2"/>
      </rPr>
      <t>Partially achieved</t>
    </r>
    <r>
      <rPr>
        <sz val="12"/>
        <rFont val="Calibri"/>
        <family val="2"/>
      </rPr>
      <t>:  Invited for second round of submission to African Climate Change Fund- preparing proposal with RAB and other partners; preparing grant proposals for projects with Wood Foundation and University of Glasgow; Safari Club grant proposal submitted to study drivers of illegal hunting in Nyungwe National Park</t>
    </r>
  </si>
  <si>
    <r>
      <rPr>
        <b/>
        <sz val="12"/>
        <rFont val="Calibri"/>
        <family val="2"/>
      </rPr>
      <t>Partially  achieved</t>
    </r>
    <r>
      <rPr>
        <sz val="12"/>
        <rFont val="Calibri"/>
        <family val="2"/>
      </rPr>
      <t>: UR academic staff from relevant Colleges will sign performance contracts as affilated researchers at CoEB, with % time for research in the Center. Some of these staff already started working with the center (CoEB). Request letter submitted to the DVC-AR at UR with the staff names; waiting for response</t>
    </r>
  </si>
  <si>
    <t>Produce a documentary based on the cases in two model green villages</t>
  </si>
  <si>
    <t>The steering committee meeting will take place on the 19th October 2017</t>
  </si>
  <si>
    <t>The training is under preparation to take place in January 2018</t>
  </si>
  <si>
    <t>MININFRA (RHA)/UNDP</t>
  </si>
  <si>
    <t>Procurement was done and implementation to take place in January 2018</t>
  </si>
  <si>
    <t>MINIRENA (REMA)/UNEP/
GIZ</t>
  </si>
  <si>
    <t>The district facilitators and planning directors from the 30 districts of Rwanda were invited to the workshop, together with the planning directors from provinces and the total turn-up for the workshop was about 70 participants. The other governmental institutions invited included the Ministry of Environment, MINECOFIN, LODA and FONERWA.</t>
  </si>
  <si>
    <r>
      <t>Partially achieved:</t>
    </r>
    <r>
      <rPr>
        <sz val="14"/>
        <rFont val="Calibri"/>
        <family val="2"/>
      </rPr>
      <t xml:space="preserve">Proposals are still being developed. One is for education and awareness raising materials while another is for different activities carried out under this wildlife conservation (reducing poaching in parks). </t>
    </r>
  </si>
  <si>
    <t>still pending</t>
  </si>
  <si>
    <t>Comments from the technical team were partly addressed into the report, but it is not validated yet</t>
  </si>
  <si>
    <t xml:space="preserve"> The workshop was conducted at RNP General Headquarters and gathered 80 police officers and 20 RDF officers from Reserve Force</t>
  </si>
  <si>
    <t>Monitoring and operation for regular prosecution and inspection of environmental crimes in Rwanda Conducted. The inspection of the environmental crimes took place in the Southern Province in the Districts of Kamonyi and Muhanga, to the Western Province in the Districts of Rutsiro and Ngororero, and to the Eastern Province in the Districts of Kayonza and Gatsibo. The inspection operation was mainly on illegal mining that destroys environment and water resources</t>
  </si>
  <si>
    <t xml:space="preserve"> Integrate environmental crime prevention programmes in District Community Policing committees (DCPC) and Campaign on environmental crime prevention programs through District Community Policing Committees (DCPC)</t>
  </si>
  <si>
    <t>Official launch was posponned, The launch will be organized once the cities selected</t>
  </si>
  <si>
    <t>The draft ToR for cities selection were sent to ICLEI for approval</t>
  </si>
  <si>
    <t>MoU between UN-Habitat and MININFRA signed and request for No-objection sent to RPPA</t>
  </si>
  <si>
    <t>Permanent Assistance assured and ongoing</t>
  </si>
  <si>
    <t>Validation workshop of the draft final report of the Citywide informal settlements upgrading strategy in Kigali , held on 9th Nov 2017</t>
  </si>
  <si>
    <t>MoE &amp; UNDP</t>
  </si>
  <si>
    <t>The High Level Policy Dialogue took place on the 4th Novemeber 2017, about 93 people attended, and more than 5 recommendations were made.</t>
  </si>
  <si>
    <t>One quarterly report submitted and a steering committee meeting took place</t>
  </si>
  <si>
    <t xml:space="preserve">ToRs were developed, now under the tendering process </t>
  </si>
  <si>
    <t xml:space="preserve">Q4 activities </t>
  </si>
  <si>
    <t>PERIOD:                         01 April - 30 June 2018</t>
  </si>
  <si>
    <r>
      <t>UNDAP Outcome</t>
    </r>
    <r>
      <rPr>
        <b/>
        <sz val="12"/>
        <rFont val="Calibri"/>
        <family val="2"/>
      </rPr>
      <t>:  PRO-POOR GROWTH AND ECONOMIC TRANSFORMATION ENHANCED FOR INCLUSIVE ECONOMIC DEVELOPMENT AND POVERTY REDUCTION.</t>
    </r>
  </si>
  <si>
    <r>
      <t>JP Output 1:</t>
    </r>
    <r>
      <rPr>
        <b/>
        <sz val="12"/>
        <rFont val="Calibri"/>
        <family val="2"/>
      </rPr>
      <t xml:space="preserve"> Innovation centres of excellence for environment and climate change established and linked to relevant institutions.</t>
    </r>
  </si>
  <si>
    <t xml:space="preserve">Planned Budget (USD) </t>
  </si>
  <si>
    <t>Activities</t>
  </si>
  <si>
    <t>Total Budget for Output 1</t>
  </si>
  <si>
    <t>Total Budget for Output 2</t>
  </si>
  <si>
    <t>Total Budget for Output 3</t>
  </si>
  <si>
    <t>Stephen Rodriques</t>
  </si>
  <si>
    <t>UNDP Rwanda</t>
  </si>
  <si>
    <t>Project Management</t>
  </si>
  <si>
    <t>Total Budget for Project Management</t>
  </si>
  <si>
    <t>UNDP Resident Representative</t>
  </si>
  <si>
    <t>FACE Form 
Activity No.</t>
  </si>
  <si>
    <t>Responsible Party</t>
  </si>
  <si>
    <t>Output Indicators</t>
  </si>
  <si>
    <t>Baseline</t>
  </si>
  <si>
    <t>Value</t>
  </si>
  <si>
    <t>Year</t>
  </si>
  <si>
    <t>DATA SOURCE</t>
  </si>
  <si>
    <t>DATA COLLECTION METHODS &amp; RISKS</t>
  </si>
  <si>
    <t>Risk</t>
  </si>
  <si>
    <t>Activities Plan</t>
  </si>
  <si>
    <t>1.3 Enhance the capacity of DRR/DRM organizations involved in disaster management: MINEMA, NPDM, METEO Rwanda  and local staff including disaster management committees</t>
  </si>
  <si>
    <t>1.7 Support to mainstream DRR/DRM into national and district Development Plans and Development Sectors</t>
  </si>
  <si>
    <t>1.10 Support to developing and customizing SOP for national early warning and response </t>
  </si>
  <si>
    <t xml:space="preserve">GAHIGI Aimable </t>
  </si>
  <si>
    <t>Director General</t>
  </si>
  <si>
    <t>METEO RWANDA</t>
  </si>
  <si>
    <t>MINEMA</t>
  </si>
  <si>
    <t>2.1 Update and digitize National Risk profiles</t>
  </si>
  <si>
    <t xml:space="preserve">2.4 Conduct DRR awareness raising activities among population through TV/radio programmes and production targeting vulnerable population and including specific gender awareness activities
</t>
  </si>
  <si>
    <t xml:space="preserve">2.6. Collect, document and cover disaster data, events and evidences through digitalized system for public awareness. 
</t>
  </si>
  <si>
    <t>Training reports/ Progress reports</t>
  </si>
  <si>
    <t xml:space="preserve">Quarterly Progress report/ Annual Report </t>
  </si>
  <si>
    <t>3.2.Conduct simulation exercises on major hazards for readiness for the districts</t>
  </si>
  <si>
    <t xml:space="preserve">4.4 Support the implementation of innovative mitigation and adaptation measures through community-based approach including specific measures implemented by local women’s groups’ </t>
  </si>
  <si>
    <t>4.5 Support innovative socioeconomic initiatives of population vulnerable to disasters</t>
  </si>
  <si>
    <t xml:space="preserve">4.6 Carry out demonstration and create awareness on fire and lightening prevention through installation of model lightning rods and fire extinguishers in public buildings </t>
  </si>
  <si>
    <t>Total Budget for Output 4</t>
  </si>
  <si>
    <t>Simulation exercise report/ IMIHIGO report</t>
  </si>
  <si>
    <t xml:space="preserve">UNTFHS Ngororero and CERF Gakenke final reports </t>
  </si>
  <si>
    <t>UNTFHS Ngororero and CERF Gakenke final reports)</t>
  </si>
  <si>
    <t>CERF Gakenke final reports</t>
  </si>
  <si>
    <t>Y2 target</t>
  </si>
  <si>
    <t>Y1</t>
  </si>
  <si>
    <t xml:space="preserve">NPDM meeting report, review workshop reports, Progress report, IMIHIGO (Performance contract) reports </t>
  </si>
  <si>
    <t>Workshop and meeting reports, progress reports
IMIHIGO (Performance contract) reports</t>
  </si>
  <si>
    <t>Activitiy 1. National DRM cap. Building</t>
  </si>
  <si>
    <t xml:space="preserve">Activity7. Support mainstream DRR </t>
  </si>
  <si>
    <t>Meteo</t>
  </si>
  <si>
    <t>Activity1. support National Risk Profile</t>
  </si>
  <si>
    <t>Activity 2. DRR awareness activities</t>
  </si>
  <si>
    <t>Activity 2. simulation exercise</t>
  </si>
  <si>
    <t>Activity4.  community resilience act.</t>
  </si>
  <si>
    <t>National Disaster risk atlas</t>
  </si>
  <si>
    <t>Survey report review
Risk: people relocating
from other places not
aware of DRM</t>
  </si>
  <si>
    <t>Atlas recommendation Monitoring and Evaluation reports/ Workshop reports / Progress report</t>
  </si>
  <si>
    <t>3.1 Number of simulation exercises for disaster preparedness and response conducted at the national and district level</t>
  </si>
  <si>
    <t>3.2 Percentage of disasters from extreme weathers warned 24 hours before occurring</t>
  </si>
  <si>
    <t>Records of occurrence and warnings reports
(Meteo Rwanda)</t>
  </si>
  <si>
    <t>Simulation exercise report/ progress reports/ IMIHIGO report</t>
  </si>
  <si>
    <t>100% for the 220 households trained and supported through TVET in Ngororero district
100% for the 740
households from 37 associations supported
through start-up grants in
Gakenke district</t>
  </si>
  <si>
    <t>Progress reports, Annual reports Risk: extreme disasters requiring extraordinary
response and recovery</t>
  </si>
  <si>
    <t>Progress reports, Annual reports Surveys</t>
  </si>
  <si>
    <t>Progress reports, Annual reports</t>
  </si>
  <si>
    <t>18, namely:
- National Disaster Management Policy and law
- National disaster risk management plan
- National response and recovery strategy
- National preparedness and response plan, for El Nino, Volcanic eruption,
- 12 Contingency plans (animal and plant disease, drought, volcanic eruption, earthquake, industrial disasters, flood, landslide, fire, storm,
terrorism attacks, ElNiño)</t>
  </si>
  <si>
    <t>9 development sectors
- Education, Infrastructure, Agriculture, Environment,Health, ICT, water and sanitation, urbanisation and urbanisation
29 districts with DDMP developed that need to
be reviewed and validated</t>
  </si>
  <si>
    <t>2.2 Percentage of Rwanda’s male, female and vulnerable population in selected 10 districts
prone to disasters aware of disaster risk</t>
  </si>
  <si>
    <t>56 % of Rwanda’s population in 10
districts prone to disasters aware of DRM</t>
  </si>
  <si>
    <t>1 Simulation exercise conducted (mass movement of population)</t>
  </si>
  <si>
    <t>No existing baseline Disaster Communication
system data</t>
  </si>
  <si>
    <t>About 2,000 households (8,000 people) have
benefitted from disaster mitigation measures in
Gakenke and Ngororero Districts</t>
  </si>
  <si>
    <t xml:space="preserve">4.2 % of households (gender- disaggregated, female-headed and male-headed) supported through livelihood intervention able to generate at least the same revenues as prior to their displacement             </t>
  </si>
  <si>
    <t>4.3 Percentage of vulnerable men, women and other vulnerable groups affected by disasters at the level 3 and 4 benefitting from response and recovery interventions</t>
  </si>
  <si>
    <t>90 % of vulnerable population affected by
landslide in Gakenke district supported through
response and recovery</t>
  </si>
  <si>
    <t>WORK PLAN</t>
  </si>
  <si>
    <r>
      <t xml:space="preserve">Project :  </t>
    </r>
    <r>
      <rPr>
        <sz val="14"/>
        <rFont val="Calibri"/>
        <family val="2"/>
      </rPr>
      <t>Strengthening National and Local Disaster Risk Management Capacity, Resilience and Enhancing Preparedness and Early Warning System in Rwanda</t>
    </r>
  </si>
  <si>
    <r>
      <t>Applicable Output(s) from the UNDP Strategic Plan: Output 3 :</t>
    </r>
    <r>
      <rPr>
        <sz val="14"/>
        <rFont val="Calibri"/>
        <family val="2"/>
      </rPr>
      <t>Build resilience to shocks and crises</t>
    </r>
  </si>
  <si>
    <r>
      <t xml:space="preserve">Output 1 </t>
    </r>
    <r>
      <rPr>
        <b/>
        <sz val="14"/>
        <color indexed="10"/>
        <rFont val="Calibri"/>
        <family val="2"/>
      </rPr>
      <t xml:space="preserve"> </t>
    </r>
    <r>
      <rPr>
        <b/>
        <sz val="14"/>
        <rFont val="Calibri"/>
        <family val="2"/>
      </rPr>
      <t>: Institutions at national, district and community level have improved technical capacities to reduce risks, manage and respond to natural disasters and limit gender-differentiated impacts</t>
    </r>
  </si>
  <si>
    <t>Activity 5. Support development SOP</t>
  </si>
  <si>
    <t>Y1 ( 2019)</t>
  </si>
  <si>
    <t>Y2 target               ( 2020)</t>
  </si>
  <si>
    <t xml:space="preserve">3 Districts </t>
  </si>
  <si>
    <r>
      <t>Output 2</t>
    </r>
    <r>
      <rPr>
        <b/>
        <sz val="14"/>
        <rFont val="Calibri"/>
        <family val="2"/>
      </rPr>
      <t xml:space="preserve"> : Population, local authorities and institutions (which institutions) have increased knowledge and skills of risks from evidence-based disaster risk assessments</t>
    </r>
  </si>
  <si>
    <t>NA survey not yet done</t>
  </si>
  <si>
    <t xml:space="preserve">Assessment not conducted </t>
  </si>
  <si>
    <t>Activity 3. Disaster data documentation</t>
  </si>
  <si>
    <r>
      <t xml:space="preserve">Output 3 </t>
    </r>
    <r>
      <rPr>
        <b/>
        <sz val="14"/>
        <rFont val="Calibri"/>
        <family val="2"/>
      </rPr>
      <t xml:space="preserve"> : Enhanced multi hazard early warning systems to enable effective preparedness, response and recovery </t>
    </r>
  </si>
  <si>
    <t>Communication system</t>
  </si>
  <si>
    <t>300 HHs</t>
  </si>
  <si>
    <t>88 Ministry in Charge of
Emergency
Management, NPDM,
DDIMACs and
SEDIMACs
18 Meteo Rwanda staff</t>
  </si>
  <si>
    <t>DRR focal points are not yet trained  in  ToT so that they  train local committes  such as SEDIMACs . The staff at central level should organize  such training on facilitation skills and avail training module and handouts .</t>
  </si>
  <si>
    <t>Activity 3. support operation of NPDM/DDMC</t>
  </si>
  <si>
    <t>District authorities  not interested in presenting  DDMPs in the District Council for validation.</t>
  </si>
  <si>
    <t>Budget constraints to perform the activity</t>
  </si>
  <si>
    <r>
      <t xml:space="preserve">Revised National Risk Atlas, Progress report,
Annual report.                                              </t>
    </r>
    <r>
      <rPr>
        <b/>
        <sz val="11"/>
        <rFont val="Calibri"/>
        <family val="2"/>
      </rPr>
      <t>Risk</t>
    </r>
    <r>
      <rPr>
        <sz val="11"/>
        <rFont val="Calibri"/>
        <family val="3"/>
      </rPr>
      <t>s: Lack of clear road map and ToRs to update National Disaster Risk Atlas</t>
    </r>
  </si>
  <si>
    <t>Disaster Awareness Survey</t>
  </si>
  <si>
    <t>0 sector
 0 District</t>
  </si>
  <si>
    <t>Delay in Procurement  affects the implementation of the activity                            Lack of Clear road map of activity</t>
  </si>
  <si>
    <r>
      <t xml:space="preserve">Output 4: </t>
    </r>
    <r>
      <rPr>
        <b/>
        <sz val="14"/>
        <color indexed="10"/>
        <rFont val="Calibri"/>
        <family val="2"/>
      </rPr>
      <t xml:space="preserve"> </t>
    </r>
    <r>
      <rPr>
        <b/>
        <sz val="14"/>
        <rFont val="Calibri"/>
        <family val="2"/>
      </rPr>
      <t>:  Communities have strengthened capacity to mitigate, adapt and respond to disaster risks</t>
    </r>
  </si>
  <si>
    <t>4.1 Number of households (gender-disaggregated, female-headed and male-headed) having benefitted from the implementation of disaster mitigation measures</t>
  </si>
  <si>
    <t>Y1 (2019)</t>
  </si>
  <si>
    <t>100%    for             222 disaster affected HHs in Karongi District</t>
  </si>
  <si>
    <t xml:space="preserve">Small budget to implement innovative mitigation and adaptation measures through community-based approach </t>
  </si>
  <si>
    <t>Activity 4.  community resilience act.</t>
  </si>
  <si>
    <t xml:space="preserve">Allocated budget is too small for 222 disaster affected Households in Karongi District </t>
  </si>
  <si>
    <r>
      <t xml:space="preserve">Period:  </t>
    </r>
    <r>
      <rPr>
        <b/>
        <sz val="14"/>
        <rFont val="Calibri"/>
        <family val="2"/>
      </rPr>
      <t xml:space="preserve"> </t>
    </r>
    <r>
      <rPr>
        <sz val="14"/>
        <rFont val="Calibri"/>
        <family val="2"/>
      </rPr>
      <t>01 January to 31 December  2020 ( Year 2,3)</t>
    </r>
  </si>
  <si>
    <r>
      <t xml:space="preserve">Intended Outcome as stated in the UNDAF/Country Programme Results and Resource Framework: 
</t>
    </r>
    <r>
      <rPr>
        <sz val="14"/>
        <rFont val="Calibri"/>
        <family val="2"/>
      </rPr>
      <t xml:space="preserve">Outcome 2: By 2023 Rwandan institutions and communities are more equitably, productively and sustainably managing natural resources and addressing climate change
Outcome 4: By 2023 people in Rwanda, particularly the most vulnerable have increased resilience to both natural and man-made shocks and enjoy a life free from all forms of violence and discrimination
</t>
    </r>
  </si>
  <si>
    <t xml:space="preserve">Outcome indicators as stated in the Country Programme [or Global/Regional] Results and Resources Framework, including baseline and targets:
                         • Extend to which the national strategy is in line with the Sendai DRR and national framework
                            Baseline: 1; Target: 2  (1 National strategy is partially aligned; 2 National strategy is substantially aligned; 3 National strategy is fully aligned.)
                         • Number of district development strategies updated with disaster risk management mainstreamed in line with Sendai Framework and national DRR framework
                            Baseline: 0 Target: 30
</t>
  </si>
  <si>
    <t xml:space="preserve">5                                                                                                             (Preparedness plan fo WASH, Shelter, Mass fatality, Ebola, national contigency matrix) </t>
  </si>
  <si>
    <t>six(6) sectors    (education, agriculture, infrastructure, urbanisation, settlement, environment, and  )                                                                           8 Districts monitored ( Rusizi ,Nyamasheke,Karongi, Rutsiro, Burera, Musanze, Nyabihu and Rubavu District) but its  DDMPs  need to be reviewed and validated</t>
  </si>
  <si>
    <t>Activity1. support DDM communication system</t>
  </si>
  <si>
    <t>100% (219HHs)</t>
  </si>
  <si>
    <t>2 sectors  
2 Districts</t>
  </si>
  <si>
    <t>60 people benefited from the construction of retaining wall in Ngororero District ( Flood mitigation to protect 10 houses aigainst landslides and floods)</t>
  </si>
  <si>
    <t xml:space="preserve">National and international  DRR events covered, disasters data and pictures captured. </t>
  </si>
  <si>
    <t>support micro projects related  to livestoock, agriculture, handcraft  and Carpentry,  Masonry and  tailoring as identified by beneficiaries</t>
  </si>
  <si>
    <t>Ministry in Charge of Emergency Management Website, Imihigo report</t>
  </si>
  <si>
    <t>Final Evaluation report IMIHIGO
(Performance contract) reports</t>
  </si>
  <si>
    <t>2.3 Number of targeted development sectors and districts which have implemented at least 50 % of the risk assessment recommendations</t>
  </si>
  <si>
    <t>10 districts prone to disasters</t>
  </si>
  <si>
    <t>1.1 Number of MINEMA and Meteo Rwanda staff, NPDM focal points, and members of DIDIMACs and SEDIMACs men and women trained that have improved technical skills in risks reduction, management and response to natural disasters and limit gender-differentiated impacts (1.3)</t>
  </si>
  <si>
    <t>1.2  Number of DRM policies, strategies, plans, and operating procedures developed, updated, and published (1.6)</t>
  </si>
  <si>
    <t>1.3 % of policies, strategies and plans which contribute to limiting gender-differentiated impacts (1.6)</t>
  </si>
  <si>
    <t>MINEMA/Meteo</t>
  </si>
  <si>
    <t>1.9 Support to developing and customizing Multi Hazard Early Warning System (MHEWS) and sharing best practices</t>
  </si>
  <si>
    <t>Meteo</t>
  </si>
  <si>
    <t>(i) Automate meteogram, (ii) Training in Qualty Management System (QMS) in relations to Mult-hazard Early Warning System (MHEWS)</t>
  </si>
  <si>
    <t>Delay in Establishment of the MHEWS</t>
  </si>
  <si>
    <t>METEO</t>
  </si>
  <si>
    <t>3.2 Percentage of disasters from extreme weathers warned 24 hours before occurring</t>
  </si>
  <si>
    <t>90% Extreme weather events warned before 24 hours</t>
  </si>
  <si>
    <t>NA</t>
  </si>
  <si>
    <t>Records of occurrence and warnings reports
(Meteo Rwanda)</t>
  </si>
  <si>
    <t>3.3 Upgrade national disaster communication system and provide real-time early warnings</t>
  </si>
  <si>
    <t xml:space="preserve">(i) Establishment of MHEWS and Implement  and monitor CAP and good practices in MHEWS </t>
  </si>
  <si>
    <t>Lack of support by Key stakeholders</t>
  </si>
  <si>
    <t>Availability of key stakeholders</t>
  </si>
  <si>
    <t xml:space="preserve">3.5 Support the improvement of a national climate database providing accurate data and information </t>
  </si>
  <si>
    <t xml:space="preserve">i)Upgrade 30 old automatic weather stations, </t>
  </si>
  <si>
    <t>Unexpected delays or claims in Procurement processes</t>
  </si>
  <si>
    <t xml:space="preserve">3.6 Support the setup of National Framework for Climate Services (NFCS) provided </t>
  </si>
  <si>
    <t>Hire a consultant  and support initial activities.</t>
  </si>
  <si>
    <t>Timely Availability of qualified consultants</t>
  </si>
  <si>
    <t xml:space="preserve">3.7 Support the quality assurance capability </t>
  </si>
  <si>
    <t xml:space="preserve"> -</t>
  </si>
  <si>
    <t>Availabililty of the System developper</t>
  </si>
  <si>
    <t>ii) Centralise weather data sources management system and Carry out comparative analysis of satelitte data in the merging techniques</t>
  </si>
  <si>
    <t xml:space="preserve"> iii) Weather Stations Annual inspection and Maintenance to meet  product quality requirements</t>
  </si>
  <si>
    <t xml:space="preserve"> iv) Backup of national climate data, </t>
  </si>
  <si>
    <t>v) Connect automatic weather stations  to Rwanda Energy Group (REG) electricity</t>
  </si>
  <si>
    <t>(i) Develop impact tables  for  Impact Based Early Warning</t>
  </si>
  <si>
    <t>KAYUMBA Olivier</t>
  </si>
  <si>
    <t>Meteo Programme managemenet support</t>
  </si>
  <si>
    <t>Consultancy  services and provision of equipment</t>
  </si>
  <si>
    <t xml:space="preserve">3.1 . Provide infrastructure support for operation room  </t>
  </si>
  <si>
    <t xml:space="preserve">MINEMA -METEO Programme  management support </t>
  </si>
  <si>
    <t xml:space="preserve">ii) upgrade the existing communication system  to disseminate info  from top to  donn channels, Trainings and supporting users </t>
  </si>
  <si>
    <t>Program manager and accountant</t>
  </si>
  <si>
    <t>Simulation exercise on fire drills  conducted in Nothern Province</t>
  </si>
  <si>
    <t xml:space="preserve">SPIU Coordinator, Program Manager, Disaster Project Specialist,  Disaster Technical Advisor, Accountant, </t>
  </si>
  <si>
    <t>1.6 Support to the effective operation of NPDM and to the development, update and dissemination of DM policies, strategies and plans.</t>
  </si>
  <si>
    <t>Organize the workshops  with the members of NPDM involved in SRE and food.                 Approval of national strategy for disaster resilience.</t>
  </si>
  <si>
    <t>Monitoring of DRR mainstreaming status in Nyarugenge, Rulindo,Rwamagana,Gicumbi and Ngoma   Distrcts.</t>
  </si>
  <si>
    <t>Initiate the procurement process in Q1; aiminig to hire a consultant in Q2 and start the implementation; SOP for National early warning and response</t>
  </si>
  <si>
    <t>DRR awareness raising activities including DRR Month .                                                              Consultatant to conduct the survey.</t>
  </si>
  <si>
    <t xml:space="preserve"> Simulation exercises on fire  in Southern Province.</t>
  </si>
  <si>
    <t>Innovative mitigation and adaptation measures  in Musanze  and Ngororero  Districts  to prevent  hydrometeorological disasters.</t>
  </si>
  <si>
    <t>Maintenance, demonstration and awareness raising.</t>
  </si>
  <si>
    <t xml:space="preserve">1.4 Number of development sectors and districts in which DRR is updated and mainstreamed at national and local level </t>
  </si>
  <si>
    <r>
      <t xml:space="preserve">Advanced DRM Training for MINEMA staff  , METEO Rwanda   and DRR focal points .                                                                                         Basic DRM Training for local authorities (i.e. DIDIMACs, SEDIMACs with </t>
    </r>
    <r>
      <rPr>
        <sz val="11"/>
        <rFont val="Calibri"/>
        <family val="2"/>
      </rPr>
      <t>focus on sectors at District level mainly on agriculture, infrastructure , housing, environment</t>
    </r>
    <r>
      <rPr>
        <sz val="11"/>
        <color indexed="8"/>
        <rFont val="Calibri"/>
        <family val="3"/>
      </rPr>
      <t>)                                                 Preparation of training materials</t>
    </r>
  </si>
  <si>
    <t>2.1 Extend to which National hazard risk profiles updated and digitized.
0 not updated and not digitized
1 updated
2 updated and digitized</t>
  </si>
  <si>
    <r>
      <t>Hiring consultance firm to  set data base structure for disaster risk profile t</t>
    </r>
    <r>
      <rPr>
        <sz val="11"/>
        <rFont val="Calibri"/>
        <family val="3"/>
      </rPr>
      <t>argeting 7 Districts.</t>
    </r>
  </si>
  <si>
    <t>5 Sectors                               5 Districts</t>
  </si>
  <si>
    <t>3 sectors 2 Districts</t>
  </si>
  <si>
    <t>1 Districts</t>
  </si>
  <si>
    <r>
      <t>Project outcome :</t>
    </r>
    <r>
      <rPr>
        <b/>
        <sz val="14"/>
        <rFont val="Calibri"/>
        <family val="2"/>
      </rPr>
      <t xml:space="preserve"> Increasing resilience to climate and natural disaster through evidence-based disaster preparedness and effective early warning system.</t>
    </r>
  </si>
  <si>
    <t xml:space="preserve">3.4 Support to improve the generation of weather forecasts and dissemination </t>
  </si>
  <si>
    <t xml:space="preserve"> ii) increasing the number of radar displays at airports;</t>
  </si>
  <si>
    <t xml:space="preserve"> iii) Produce Temperature and rainfall trending report  as  meteorological information necessary for the implementation of Paris Agreement and other obligations</t>
  </si>
  <si>
    <t>Low uptake by users</t>
  </si>
  <si>
    <t>Technology incompatibility</t>
  </si>
  <si>
    <t>Quality of service by transport providers/Weather conditions hindering accessibility of stations sites</t>
  </si>
  <si>
    <t>Breach of agreement by  backup service provider</t>
  </si>
  <si>
    <t>Inavaliability of Electrical grid nearby the station site</t>
  </si>
  <si>
    <t>vi) Data rescue and Organise sunshine and wind data for investors for renewable energy</t>
  </si>
  <si>
    <t>Competent individuals to do the work</t>
  </si>
  <si>
    <t xml:space="preserve">vii) Provide quantitative rainfall amounts for volcanic areas </t>
  </si>
  <si>
    <t>Absence of digitised historical climate data</t>
  </si>
  <si>
    <t>Viii) Provide handsets mobile phones for weather data transmission</t>
  </si>
  <si>
    <t xml:space="preserve">UNDP communication </t>
  </si>
  <si>
    <t xml:space="preserve">UNDP </t>
  </si>
  <si>
    <t>UNDP/MINEMA</t>
  </si>
  <si>
    <t xml:space="preserve">UNDP Direct Programme Cost </t>
  </si>
  <si>
    <t xml:space="preserve">UNDP staff </t>
  </si>
  <si>
    <t>Activity1. disaster coms sys&amp;real-time EW</t>
  </si>
  <si>
    <t xml:space="preserve"> Activity2. improved weather forecasts</t>
  </si>
  <si>
    <t>Activity3. improved nat climate database</t>
  </si>
  <si>
    <t>Activity4. setup of NFCS</t>
  </si>
  <si>
    <t>activity5. quality assurance</t>
  </si>
  <si>
    <t>Develop the phase 2 of the volunteer observed data transmission system</t>
  </si>
  <si>
    <t>Senior technical advisor for resource mobilization. (It will be confirmed after senior management meeting)</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</si>
</sst>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0\)"/>
    <numFmt numFmtId="179" formatCode="\$#,##0_);[Red]\(\$#,##0\)"/>
    <numFmt numFmtId="180" formatCode="\$#,##0.00_);\(\$#,##0.00\)"/>
    <numFmt numFmtId="181" formatCode="\$#,##0.00_);[Red]\(\$#,##0.00\)"/>
    <numFmt numFmtId="182" formatCode="&quot;RF&quot;#,##0;\-&quot;RF&quot;#,##0"/>
    <numFmt numFmtId="183" formatCode="&quot;RF&quot;#,##0;[Red]\-&quot;RF&quot;#,##0"/>
    <numFmt numFmtId="184" formatCode="&quot;RF&quot;#,##0.00;\-&quot;RF&quot;#,##0.00"/>
    <numFmt numFmtId="185" formatCode="&quot;RF&quot;#,##0.00;[Red]\-&quot;RF&quot;#,##0.00"/>
    <numFmt numFmtId="186" formatCode="_-&quot;RF&quot;* #,##0_-;\-&quot;RF&quot;* #,##0_-;_-&quot;RF&quot;* &quot;-&quot;_-;_-@_-"/>
    <numFmt numFmtId="187" formatCode="_-&quot;RF&quot;* #,##0.00_-;\-&quot;RF&quot;* #,##0.00_-;_-&quot;RF&quot;* &quot;-&quot;??_-;_-@_-"/>
    <numFmt numFmtId="188" formatCode="_-&quot;$&quot;* #,##0_-;\-&quot;$&quot;* #,##0_-;_-&quot;$&quot;* &quot;-&quot;_-;_-@_-"/>
    <numFmt numFmtId="189" formatCode="_-&quot;$&quot;* #,##0.00_-;\-&quot;$&quot;* #,##0.00_-;_-&quot;$&quot;* &quot;-&quot;??_-;_-@_-"/>
    <numFmt numFmtId="190" formatCode="_-* #,##0_-;\-* #,##0_-;_-* &quot;-&quot;??_-;_-@_-"/>
    <numFmt numFmtId="191" formatCode="_ [$fr.-100C]\ * #,##0.00_ ;_ [$fr.-100C]\ * \-#,##0.00_ ;_ [$fr.-100C]\ * &quot;-&quot;??_ ;_ @_ "/>
    <numFmt numFmtId="192" formatCode="_ [$fr.-100C]\ * #,##0.0_ ;_ [$fr.-100C]\ * \-#,##0.0_ ;_ [$fr.-100C]\ * &quot;-&quot;??_ ;_ @_ "/>
    <numFmt numFmtId="193" formatCode="_ [$fr.-100C]\ * #,##0_ ;_ [$fr.-100C]\ * \-#,##0_ ;_ [$fr.-100C]\ * &quot;-&quot;??_ ;_ @_ "/>
    <numFmt numFmtId="194" formatCode="&quot;Yes&quot;;&quot;Yes&quot;;&quot;No&quot;"/>
    <numFmt numFmtId="195" formatCode="&quot;True&quot;;&quot;True&quot;;&quot;False&quot;"/>
    <numFmt numFmtId="196" formatCode="&quot;On&quot;;&quot;On&quot;;&quot;Off&quot;"/>
    <numFmt numFmtId="197" formatCode="[$€-2]\ #,##0.00_);[Red]\([$€-2]\ #,##0.00\)"/>
    <numFmt numFmtId="198" formatCode="_(* #,##0_);_(* \(#,##0\);_(* &quot;-&quot;??_);_(@_)"/>
    <numFmt numFmtId="199" formatCode="[$-409]dddd\,\ mmmm\ dd\,\ yyyy"/>
    <numFmt numFmtId="200" formatCode="[$-409]h:mm:ss\ AM/PM"/>
    <numFmt numFmtId="201" formatCode="_-* #,##0.0_-;\-* #,##0.0_-;_-* &quot;-&quot;??_-;_-@_-"/>
    <numFmt numFmtId="202" formatCode="[$-809]dd\ mmmm\ yyyy"/>
    <numFmt numFmtId="203" formatCode="0.000"/>
    <numFmt numFmtId="204" formatCode="0.0"/>
    <numFmt numFmtId="205" formatCode="_-* #,##0.000_-;\-* #,##0.000_-;_-* &quot;-&quot;??_-;_-@_-"/>
    <numFmt numFmtId="206" formatCode="_-* #,##0.0000_-;\-* #,##0.0000_-;_-* &quot;-&quot;??_-;_-@_-"/>
    <numFmt numFmtId="207" formatCode="_-* #,##0.00000_-;\-* #,##0.00000_-;_-* &quot;-&quot;??_-;_-@_-"/>
    <numFmt numFmtId="208" formatCode="_-* #,##0.000000_-;\-* #,##0.000000_-;_-* &quot;-&quot;??_-;_-@_-"/>
    <numFmt numFmtId="209" formatCode="_-* #,##0.0000000_-;\-* #,##0.0000000_-;_-* &quot;-&quot;??_-;_-@_-"/>
    <numFmt numFmtId="210" formatCode="0.0000"/>
    <numFmt numFmtId="211" formatCode="_(* #,##0.0_);_(* \(#,##0.0\);_(* &quot;-&quot;??_);_(@_)"/>
    <numFmt numFmtId="212" formatCode="0.00000"/>
    <numFmt numFmtId="213" formatCode="0.000000"/>
    <numFmt numFmtId="214" formatCode="_-* #,##0.0_-;\-* #,##0.0_-;_-* &quot;-&quot;?_-;_-@_-"/>
  </numFmts>
  <fonts count="105">
    <font>
      <sz val="8.5"/>
      <name val="MS Sans Serif"/>
      <family val="2"/>
    </font>
    <font>
      <u val="single"/>
      <sz val="8.5"/>
      <color indexed="12"/>
      <name val="MS Sans Serif"/>
      <family val="2"/>
    </font>
    <font>
      <u val="single"/>
      <sz val="8.5"/>
      <color indexed="36"/>
      <name val="MS Sans Serif"/>
      <family val="2"/>
    </font>
    <font>
      <sz val="11"/>
      <name val="Calibri"/>
      <family val="2"/>
    </font>
    <font>
      <sz val="10"/>
      <name val="Times New Roman"/>
      <family val="1"/>
    </font>
    <font>
      <b/>
      <sz val="11"/>
      <name val="Calibri"/>
      <family val="2"/>
    </font>
    <font>
      <i/>
      <sz val="10"/>
      <name val="Calibri"/>
      <family val="2"/>
    </font>
    <font>
      <sz val="8"/>
      <name val="MS Sans Serif"/>
      <family val="2"/>
    </font>
    <font>
      <b/>
      <sz val="14"/>
      <name val="Calibri"/>
      <family val="2"/>
    </font>
    <font>
      <sz val="14"/>
      <name val="Calibri"/>
      <family val="2"/>
    </font>
    <font>
      <b/>
      <sz val="14"/>
      <name val="MS Sans Serif"/>
      <family val="2"/>
    </font>
    <font>
      <b/>
      <sz val="16"/>
      <name val="Calibri"/>
      <family val="2"/>
    </font>
    <font>
      <sz val="12"/>
      <name val="Calibri"/>
      <family val="2"/>
    </font>
    <font>
      <i/>
      <sz val="12"/>
      <name val="Calibri"/>
      <family val="2"/>
    </font>
    <font>
      <sz val="16"/>
      <name val="Calibri"/>
      <family val="2"/>
    </font>
    <font>
      <i/>
      <sz val="16"/>
      <name val="Calibri"/>
      <family val="2"/>
    </font>
    <font>
      <b/>
      <i/>
      <sz val="16"/>
      <color indexed="8"/>
      <name val="Calibri"/>
      <family val="2"/>
    </font>
    <font>
      <sz val="16"/>
      <color indexed="8"/>
      <name val="Calibri"/>
      <family val="2"/>
    </font>
    <font>
      <sz val="16"/>
      <name val="MS Sans Serif"/>
      <family val="2"/>
    </font>
    <font>
      <sz val="12"/>
      <color indexed="10"/>
      <name val="Calibri"/>
      <family val="2"/>
    </font>
    <font>
      <b/>
      <sz val="9"/>
      <name val="Tahoma"/>
      <family val="2"/>
    </font>
    <font>
      <sz val="9"/>
      <name val="Tahoma"/>
      <family val="2"/>
    </font>
    <font>
      <sz val="12"/>
      <name val="Tahoma"/>
      <family val="2"/>
    </font>
    <font>
      <sz val="12"/>
      <color indexed="39"/>
      <name val="MS Sans Serif"/>
      <family val="2"/>
    </font>
    <font>
      <sz val="14"/>
      <color indexed="39"/>
      <name val="Calibri"/>
      <family val="2"/>
    </font>
    <font>
      <b/>
      <sz val="12"/>
      <name val="Calibri"/>
      <family val="2"/>
    </font>
    <font>
      <b/>
      <sz val="14"/>
      <color indexed="10"/>
      <name val="Calibri"/>
      <family val="2"/>
    </font>
    <font>
      <sz val="8"/>
      <name val="돋움"/>
      <family val="3"/>
    </font>
    <font>
      <sz val="11"/>
      <name val="Arial"/>
      <family val="2"/>
    </font>
    <font>
      <i/>
      <sz val="11"/>
      <name val="Arial"/>
      <family val="2"/>
    </font>
    <font>
      <sz val="11"/>
      <color indexed="8"/>
      <name val="Calibri"/>
      <family val="3"/>
    </font>
    <font>
      <sz val="11"/>
      <color indexed="9"/>
      <name val="Calibri"/>
      <family val="3"/>
    </font>
    <font>
      <sz val="11"/>
      <color indexed="14"/>
      <name val="Calibri"/>
      <family val="3"/>
    </font>
    <font>
      <b/>
      <sz val="11"/>
      <color indexed="52"/>
      <name val="Calibri"/>
      <family val="3"/>
    </font>
    <font>
      <b/>
      <sz val="11"/>
      <color indexed="9"/>
      <name val="Calibri"/>
      <family val="3"/>
    </font>
    <font>
      <i/>
      <sz val="11"/>
      <color indexed="23"/>
      <name val="Calibri"/>
      <family val="3"/>
    </font>
    <font>
      <sz val="11"/>
      <color indexed="17"/>
      <name val="Calibri"/>
      <family val="3"/>
    </font>
    <font>
      <b/>
      <sz val="15"/>
      <color indexed="62"/>
      <name val="Calibri"/>
      <family val="3"/>
    </font>
    <font>
      <b/>
      <sz val="13"/>
      <color indexed="62"/>
      <name val="Calibri"/>
      <family val="3"/>
    </font>
    <font>
      <b/>
      <sz val="11"/>
      <color indexed="62"/>
      <name val="Calibri"/>
      <family val="3"/>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62"/>
      <name val="Cambria"/>
      <family val="3"/>
    </font>
    <font>
      <b/>
      <sz val="11"/>
      <color indexed="8"/>
      <name val="Calibri"/>
      <family val="3"/>
    </font>
    <font>
      <sz val="11"/>
      <color indexed="10"/>
      <name val="Calibri"/>
      <family val="3"/>
    </font>
    <font>
      <b/>
      <i/>
      <sz val="14"/>
      <name val="Calibri"/>
      <family val="3"/>
    </font>
    <font>
      <i/>
      <sz val="14"/>
      <color indexed="21"/>
      <name val="Calibri"/>
      <family val="3"/>
    </font>
    <font>
      <sz val="14"/>
      <color indexed="8"/>
      <name val="Calibri"/>
      <family val="3"/>
    </font>
    <font>
      <b/>
      <sz val="10"/>
      <color indexed="8"/>
      <name val="Calibri"/>
      <family val="3"/>
    </font>
    <font>
      <b/>
      <i/>
      <sz val="16"/>
      <name val="Calibri"/>
      <family val="3"/>
    </font>
    <font>
      <i/>
      <sz val="16"/>
      <color indexed="21"/>
      <name val="Calibri"/>
      <family val="3"/>
    </font>
    <font>
      <sz val="16"/>
      <color indexed="10"/>
      <name val="Calibri"/>
      <family val="3"/>
    </font>
    <font>
      <b/>
      <sz val="16"/>
      <color indexed="10"/>
      <name val="Calibri"/>
      <family val="3"/>
    </font>
    <font>
      <sz val="16"/>
      <color indexed="9"/>
      <name val="Calibri"/>
      <family val="3"/>
    </font>
    <font>
      <b/>
      <sz val="14"/>
      <color indexed="8"/>
      <name val="Calibri"/>
      <family val="3"/>
    </font>
    <font>
      <i/>
      <sz val="14"/>
      <color indexed="8"/>
      <name val="Calibri"/>
      <family val="3"/>
    </font>
    <font>
      <i/>
      <sz val="14"/>
      <name val="Calibri"/>
      <family val="3"/>
    </font>
    <font>
      <sz val="5.95"/>
      <color indexed="39"/>
      <name val="MS Sans Serif"/>
      <family val="2"/>
    </font>
    <font>
      <b/>
      <sz val="10"/>
      <name val="Calibri"/>
      <family val="3"/>
    </font>
    <font>
      <sz val="14"/>
      <color indexed="21"/>
      <name val="Calibri"/>
      <family val="3"/>
    </font>
    <font>
      <b/>
      <i/>
      <sz val="12"/>
      <name val="Calibri"/>
      <family val="3"/>
    </font>
    <font>
      <sz val="13"/>
      <color indexed="8"/>
      <name val="Calibri"/>
      <family val="3"/>
    </font>
    <font>
      <sz val="14"/>
      <color indexed="10"/>
      <name val="Calibri"/>
      <family val="2"/>
    </font>
    <font>
      <i/>
      <sz val="11"/>
      <name val="Calibri"/>
      <family val="2"/>
    </font>
    <font>
      <i/>
      <sz val="11"/>
      <color indexed="8"/>
      <name val="Calibri"/>
      <family val="2"/>
    </font>
    <font>
      <b/>
      <sz val="12"/>
      <color indexed="10"/>
      <name val="Calibri"/>
      <family val="2"/>
    </font>
    <font>
      <b/>
      <sz val="12"/>
      <color indexed="8"/>
      <name val="Calibri"/>
      <family val="3"/>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i/>
      <sz val="14"/>
      <color rgb="FF00B050"/>
      <name val="Calibri"/>
      <family val="3"/>
    </font>
    <font>
      <sz val="14"/>
      <color theme="1"/>
      <name val="Calibri"/>
      <family val="3"/>
    </font>
    <font>
      <b/>
      <sz val="10"/>
      <color theme="1"/>
      <name val="Calibri"/>
      <family val="3"/>
    </font>
    <font>
      <i/>
      <sz val="16"/>
      <color rgb="FF00B050"/>
      <name val="Calibri"/>
      <family val="3"/>
    </font>
    <font>
      <sz val="16"/>
      <color theme="1"/>
      <name val="Calibri"/>
      <family val="3"/>
    </font>
    <font>
      <sz val="16"/>
      <color rgb="FFFF0000"/>
      <name val="Calibri"/>
      <family val="3"/>
    </font>
    <font>
      <b/>
      <sz val="16"/>
      <color rgb="FFFF0000"/>
      <name val="Calibri"/>
      <family val="3"/>
    </font>
    <font>
      <sz val="16"/>
      <color theme="0"/>
      <name val="Calibri"/>
      <family val="3"/>
    </font>
    <font>
      <b/>
      <sz val="14"/>
      <color theme="1"/>
      <name val="Calibri"/>
      <family val="3"/>
    </font>
    <font>
      <i/>
      <sz val="14"/>
      <color theme="1"/>
      <name val="Calibri"/>
      <family val="3"/>
    </font>
    <font>
      <sz val="5.95"/>
      <color theme="10"/>
      <name val="MS Sans Serif"/>
      <family val="2"/>
    </font>
    <font>
      <sz val="14"/>
      <color rgb="FF00B050"/>
      <name val="Calibri"/>
      <family val="3"/>
    </font>
    <font>
      <sz val="13"/>
      <color theme="1"/>
      <name val="Calibri"/>
      <family val="3"/>
    </font>
    <font>
      <sz val="14"/>
      <color rgb="FFFF0000"/>
      <name val="Calibri"/>
      <family val="2"/>
    </font>
    <font>
      <i/>
      <sz val="11"/>
      <color theme="1"/>
      <name val="Calibri"/>
      <family val="2"/>
    </font>
    <font>
      <b/>
      <sz val="12"/>
      <color rgb="FFFF0000"/>
      <name val="Calibri"/>
      <family val="2"/>
    </font>
    <font>
      <sz val="12"/>
      <color rgb="FFFF0000"/>
      <name val="Calibri"/>
      <family val="3"/>
    </font>
    <font>
      <b/>
      <sz val="12"/>
      <color theme="1"/>
      <name val="Calibri"/>
      <family val="3"/>
    </font>
    <font>
      <b/>
      <sz val="8"/>
      <name val="MS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color rgb="FF000000"/>
      </bottom>
    </border>
    <border>
      <left style="medium"/>
      <right>
        <color indexed="63"/>
      </right>
      <top>
        <color indexed="63"/>
      </top>
      <bottom style="mediu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style="medium"/>
    </border>
    <border>
      <left>
        <color indexed="63"/>
      </left>
      <right style="thin"/>
      <top>
        <color indexed="63"/>
      </top>
      <bottom>
        <color indexed="63"/>
      </bottom>
    </border>
    <border>
      <left style="medium"/>
      <right style="medium"/>
      <top style="medium"/>
      <bottom style="medium"/>
    </border>
    <border>
      <left>
        <color indexed="63"/>
      </left>
      <right style="thin"/>
      <top style="medium"/>
      <bottom style="medium"/>
    </border>
    <border>
      <left style="medium"/>
      <right style="medium"/>
      <top style="medium"/>
      <bottom>
        <color indexed="63"/>
      </bottom>
    </border>
    <border>
      <left style="medium"/>
      <right style="medium"/>
      <top style="medium">
        <color rgb="FF000000"/>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top>
        <color indexed="63"/>
      </top>
      <bottom style="medium">
        <color rgb="FF000000"/>
      </bottom>
    </border>
    <border>
      <left style="medium"/>
      <right>
        <color indexed="63"/>
      </right>
      <top style="medium"/>
      <bottom>
        <color indexed="63"/>
      </bottom>
    </border>
    <border>
      <left>
        <color indexed="63"/>
      </left>
      <right style="medium">
        <color rgb="FF000000"/>
      </right>
      <top style="medium"/>
      <bottom>
        <color indexed="63"/>
      </bottom>
    </border>
    <border>
      <left>
        <color indexed="63"/>
      </left>
      <right style="medium">
        <color rgb="FF000000"/>
      </right>
      <top>
        <color indexed="63"/>
      </top>
      <bottom style="medium">
        <color rgb="FF000000"/>
      </bottom>
    </border>
    <border>
      <left style="medium">
        <color rgb="FF000000"/>
      </left>
      <right>
        <color indexed="63"/>
      </right>
      <top style="medium"/>
      <bottom style="medium"/>
    </border>
    <border>
      <left>
        <color indexed="63"/>
      </left>
      <right style="medium">
        <color rgb="FF000000"/>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74" fillId="0" borderId="0" applyNumberFormat="0" applyFill="0" applyBorder="0" applyAlignment="0" applyProtection="0"/>
    <xf numFmtId="0" fontId="2"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1"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969">
    <xf numFmtId="0" fontId="0" fillId="0" borderId="0" xfId="0" applyAlignment="1">
      <alignment/>
    </xf>
    <xf numFmtId="0" fontId="4" fillId="0" borderId="10" xfId="0" applyFont="1" applyBorder="1" applyAlignment="1">
      <alignment vertical="top"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33" borderId="13" xfId="0" applyFont="1" applyFill="1" applyBorder="1" applyAlignment="1">
      <alignment vertical="center" wrapText="1"/>
    </xf>
    <xf numFmtId="0" fontId="3" fillId="33" borderId="10" xfId="0" applyFont="1" applyFill="1" applyBorder="1" applyAlignment="1">
      <alignment vertical="center" wrapText="1"/>
    </xf>
    <xf numFmtId="0" fontId="4" fillId="33" borderId="10" xfId="0" applyFont="1" applyFill="1" applyBorder="1" applyAlignment="1">
      <alignment vertical="top" wrapText="1"/>
    </xf>
    <xf numFmtId="3" fontId="0" fillId="0" borderId="0" xfId="0" applyNumberFormat="1" applyAlignment="1">
      <alignment/>
    </xf>
    <xf numFmtId="3" fontId="3" fillId="33" borderId="10" xfId="0" applyNumberFormat="1" applyFont="1" applyFill="1" applyBorder="1" applyAlignment="1">
      <alignment vertical="center" wrapText="1"/>
    </xf>
    <xf numFmtId="3" fontId="3" fillId="33" borderId="11" xfId="0" applyNumberFormat="1" applyFont="1" applyFill="1" applyBorder="1" applyAlignment="1">
      <alignment vertical="center" wrapText="1"/>
    </xf>
    <xf numFmtId="3" fontId="3" fillId="33" borderId="12" xfId="0" applyNumberFormat="1" applyFont="1" applyFill="1" applyBorder="1" applyAlignment="1">
      <alignment vertical="center" wrapText="1"/>
    </xf>
    <xf numFmtId="3" fontId="5" fillId="33" borderId="14" xfId="0" applyNumberFormat="1" applyFont="1" applyFill="1" applyBorder="1" applyAlignment="1">
      <alignment vertical="center" wrapText="1"/>
    </xf>
    <xf numFmtId="0" fontId="3" fillId="33" borderId="11" xfId="0" applyFont="1" applyFill="1" applyBorder="1" applyAlignment="1">
      <alignment vertical="center" wrapText="1"/>
    </xf>
    <xf numFmtId="0" fontId="4" fillId="33" borderId="11" xfId="0" applyFont="1" applyFill="1" applyBorder="1" applyAlignment="1">
      <alignment vertical="top" wrapText="1"/>
    </xf>
    <xf numFmtId="0" fontId="4" fillId="33" borderId="13" xfId="0" applyFont="1" applyFill="1" applyBorder="1" applyAlignment="1">
      <alignment vertical="top" wrapText="1"/>
    </xf>
    <xf numFmtId="0" fontId="4" fillId="33" borderId="12" xfId="0" applyFont="1" applyFill="1" applyBorder="1" applyAlignment="1">
      <alignment vertical="top" wrapText="1"/>
    </xf>
    <xf numFmtId="0" fontId="4" fillId="33" borderId="15" xfId="0" applyFont="1" applyFill="1" applyBorder="1" applyAlignment="1">
      <alignment vertical="top" wrapText="1"/>
    </xf>
    <xf numFmtId="0" fontId="3" fillId="33" borderId="12" xfId="0" applyFont="1" applyFill="1" applyBorder="1" applyAlignment="1">
      <alignment vertical="center" wrapText="1"/>
    </xf>
    <xf numFmtId="3" fontId="5" fillId="33" borderId="10" xfId="0" applyNumberFormat="1" applyFont="1" applyFill="1" applyBorder="1" applyAlignment="1">
      <alignment vertical="center" wrapText="1"/>
    </xf>
    <xf numFmtId="9" fontId="0" fillId="0" borderId="0" xfId="0" applyNumberFormat="1" applyAlignment="1">
      <alignment/>
    </xf>
    <xf numFmtId="0" fontId="3" fillId="33" borderId="16" xfId="0" applyFont="1" applyFill="1" applyBorder="1" applyAlignment="1">
      <alignment vertical="center" wrapText="1"/>
    </xf>
    <xf numFmtId="0" fontId="3" fillId="33" borderId="10" xfId="0" applyFont="1" applyFill="1" applyBorder="1" applyAlignment="1">
      <alignment horizontal="right" vertical="center" wrapText="1"/>
    </xf>
    <xf numFmtId="0" fontId="3" fillId="33" borderId="11" xfId="0" applyFont="1" applyFill="1" applyBorder="1" applyAlignment="1">
      <alignment horizontal="right" vertical="center" wrapText="1"/>
    </xf>
    <xf numFmtId="0" fontId="5" fillId="34" borderId="10" xfId="0" applyNumberFormat="1" applyFont="1" applyFill="1" applyBorder="1" applyAlignment="1">
      <alignment horizontal="center" vertical="center" wrapText="1"/>
    </xf>
    <xf numFmtId="3" fontId="3" fillId="34" borderId="10" xfId="0" applyNumberFormat="1" applyFont="1" applyFill="1" applyBorder="1" applyAlignment="1">
      <alignment vertical="center" wrapText="1"/>
    </xf>
    <xf numFmtId="3" fontId="3" fillId="34" borderId="14" xfId="0" applyNumberFormat="1" applyFont="1" applyFill="1" applyBorder="1" applyAlignment="1">
      <alignment vertical="center" wrapText="1"/>
    </xf>
    <xf numFmtId="3" fontId="3" fillId="34" borderId="14" xfId="0" applyNumberFormat="1" applyFont="1" applyFill="1" applyBorder="1" applyAlignment="1">
      <alignment horizontal="center" vertical="center" wrapText="1"/>
    </xf>
    <xf numFmtId="3" fontId="5" fillId="34" borderId="17" xfId="0" applyNumberFormat="1" applyFont="1" applyFill="1" applyBorder="1" applyAlignment="1">
      <alignment horizontal="center" vertical="center" wrapText="1"/>
    </xf>
    <xf numFmtId="0" fontId="9" fillId="34" borderId="0" xfId="0" applyFont="1" applyFill="1" applyBorder="1" applyAlignment="1">
      <alignment horizontal="left" vertical="center"/>
    </xf>
    <xf numFmtId="0" fontId="47" fillId="34" borderId="0" xfId="0" applyFont="1" applyFill="1" applyBorder="1" applyAlignment="1">
      <alignment horizontal="left" vertical="center"/>
    </xf>
    <xf numFmtId="0" fontId="47" fillId="34" borderId="0" xfId="0" applyFont="1" applyFill="1" applyBorder="1" applyAlignment="1">
      <alignment horizontal="center" vertical="center"/>
    </xf>
    <xf numFmtId="0" fontId="9" fillId="34" borderId="0" xfId="0" applyFont="1" applyFill="1" applyBorder="1" applyAlignment="1">
      <alignment horizontal="center" vertical="center"/>
    </xf>
    <xf numFmtId="0" fontId="8" fillId="34" borderId="0" xfId="0" applyFont="1" applyFill="1" applyBorder="1" applyAlignment="1">
      <alignment vertical="center"/>
    </xf>
    <xf numFmtId="0" fontId="9" fillId="34" borderId="0" xfId="0" applyFont="1" applyFill="1" applyBorder="1" applyAlignment="1">
      <alignment/>
    </xf>
    <xf numFmtId="0" fontId="8" fillId="34" borderId="18" xfId="0" applyFont="1" applyFill="1" applyBorder="1" applyAlignment="1">
      <alignment horizontal="left" vertical="top" wrapText="1"/>
    </xf>
    <xf numFmtId="0" fontId="9" fillId="34" borderId="17" xfId="0" applyFont="1" applyFill="1" applyBorder="1" applyAlignment="1">
      <alignment horizontal="center" vertical="center" wrapText="1"/>
    </xf>
    <xf numFmtId="0" fontId="9" fillId="34" borderId="17" xfId="0" applyFont="1" applyFill="1" applyBorder="1" applyAlignment="1">
      <alignment horizontal="center" vertical="center"/>
    </xf>
    <xf numFmtId="190" fontId="9" fillId="34" borderId="17" xfId="42" applyNumberFormat="1" applyFont="1" applyFill="1" applyBorder="1" applyAlignment="1">
      <alignment horizontal="center" vertical="center" wrapText="1"/>
    </xf>
    <xf numFmtId="165" fontId="9" fillId="34" borderId="0" xfId="0" applyNumberFormat="1" applyFont="1" applyFill="1" applyAlignment="1">
      <alignment horizontal="center" vertical="center"/>
    </xf>
    <xf numFmtId="0" fontId="9" fillId="34" borderId="0" xfId="0" applyFont="1" applyFill="1" applyBorder="1" applyAlignment="1">
      <alignment vertical="center"/>
    </xf>
    <xf numFmtId="3" fontId="9" fillId="34" borderId="0" xfId="0" applyNumberFormat="1" applyFont="1" applyFill="1" applyBorder="1" applyAlignment="1">
      <alignment/>
    </xf>
    <xf numFmtId="0" fontId="9" fillId="34" borderId="17" xfId="0" applyFont="1" applyFill="1" applyBorder="1" applyAlignment="1">
      <alignment horizontal="left" vertical="top" wrapText="1"/>
    </xf>
    <xf numFmtId="0" fontId="9" fillId="34" borderId="19" xfId="0" applyFont="1" applyFill="1" applyBorder="1" applyAlignment="1">
      <alignment horizontal="center" vertical="center"/>
    </xf>
    <xf numFmtId="0" fontId="9" fillId="34" borderId="0" xfId="0" applyFont="1" applyFill="1" applyBorder="1" applyAlignment="1">
      <alignment vertical="top"/>
    </xf>
    <xf numFmtId="0" fontId="47" fillId="34" borderId="17" xfId="0" applyFont="1" applyFill="1" applyBorder="1" applyAlignment="1">
      <alignment horizontal="center" vertical="center" wrapText="1"/>
    </xf>
    <xf numFmtId="0" fontId="9" fillId="34" borderId="20" xfId="0" applyFont="1" applyFill="1" applyBorder="1" applyAlignment="1">
      <alignment horizontal="left" vertical="top" wrapText="1"/>
    </xf>
    <xf numFmtId="0" fontId="8" fillId="34" borderId="21" xfId="0" applyFont="1" applyFill="1" applyBorder="1" applyAlignment="1">
      <alignment horizontal="right" vertical="center" wrapText="1"/>
    </xf>
    <xf numFmtId="0" fontId="8" fillId="34" borderId="0" xfId="0" applyFont="1" applyFill="1" applyBorder="1" applyAlignment="1">
      <alignment horizontal="right" vertical="center" wrapText="1"/>
    </xf>
    <xf numFmtId="0" fontId="8" fillId="34" borderId="0" xfId="0" applyFont="1" applyFill="1" applyBorder="1" applyAlignment="1">
      <alignment horizontal="center" vertical="center" wrapText="1"/>
    </xf>
    <xf numFmtId="3" fontId="8" fillId="34" borderId="0" xfId="0" applyNumberFormat="1" applyFont="1" applyFill="1" applyBorder="1" applyAlignment="1">
      <alignment horizontal="center" vertical="center" wrapText="1"/>
    </xf>
    <xf numFmtId="0" fontId="8" fillId="34" borderId="0" xfId="0" applyFont="1" applyFill="1" applyBorder="1" applyAlignment="1">
      <alignment horizontal="center" vertical="center"/>
    </xf>
    <xf numFmtId="0" fontId="8" fillId="34" borderId="0" xfId="0" applyFont="1" applyFill="1" applyBorder="1" applyAlignment="1">
      <alignment/>
    </xf>
    <xf numFmtId="0" fontId="8" fillId="34" borderId="22" xfId="0" applyFont="1" applyFill="1" applyBorder="1" applyAlignment="1">
      <alignment horizontal="left" vertical="center"/>
    </xf>
    <xf numFmtId="0" fontId="10" fillId="34" borderId="17" xfId="0" applyFont="1" applyFill="1" applyBorder="1" applyAlignment="1">
      <alignment horizontal="left" vertical="center"/>
    </xf>
    <xf numFmtId="3" fontId="9" fillId="34" borderId="0" xfId="0" applyNumberFormat="1" applyFont="1" applyFill="1" applyBorder="1" applyAlignment="1">
      <alignment horizontal="center" vertical="center"/>
    </xf>
    <xf numFmtId="3" fontId="47" fillId="34" borderId="0" xfId="42" applyNumberFormat="1" applyFont="1" applyFill="1" applyBorder="1" applyAlignment="1">
      <alignment horizontal="center"/>
    </xf>
    <xf numFmtId="3" fontId="8" fillId="34" borderId="0" xfId="0" applyNumberFormat="1" applyFont="1" applyFill="1" applyBorder="1" applyAlignment="1">
      <alignment horizontal="center" vertical="center"/>
    </xf>
    <xf numFmtId="0" fontId="8" fillId="34" borderId="0" xfId="0" applyFont="1" applyFill="1" applyBorder="1" applyAlignment="1">
      <alignment horizontal="left" vertical="center"/>
    </xf>
    <xf numFmtId="190" fontId="8" fillId="34" borderId="0" xfId="0" applyNumberFormat="1" applyFont="1" applyFill="1" applyBorder="1" applyAlignment="1">
      <alignment horizontal="center" vertical="center"/>
    </xf>
    <xf numFmtId="190" fontId="9" fillId="34" borderId="0" xfId="0" applyNumberFormat="1" applyFont="1" applyFill="1" applyBorder="1" applyAlignment="1">
      <alignment horizontal="center" vertical="center"/>
    </xf>
    <xf numFmtId="0" fontId="8" fillId="34" borderId="0" xfId="0" applyFont="1" applyFill="1" applyBorder="1" applyAlignment="1">
      <alignment/>
    </xf>
    <xf numFmtId="0" fontId="47" fillId="34" borderId="0" xfId="0" applyFont="1" applyFill="1" applyBorder="1" applyAlignment="1">
      <alignment horizontal="left"/>
    </xf>
    <xf numFmtId="190" fontId="8" fillId="34" borderId="17" xfId="42" applyNumberFormat="1" applyFont="1" applyFill="1" applyBorder="1" applyAlignment="1">
      <alignment horizontal="center" vertical="center" wrapText="1"/>
    </xf>
    <xf numFmtId="190" fontId="9" fillId="34" borderId="0" xfId="0" applyNumberFormat="1" applyFont="1" applyFill="1" applyBorder="1" applyAlignment="1">
      <alignment/>
    </xf>
    <xf numFmtId="193" fontId="9" fillId="34" borderId="0" xfId="0" applyNumberFormat="1" applyFont="1" applyFill="1" applyAlignment="1">
      <alignment horizontal="center" vertical="center"/>
    </xf>
    <xf numFmtId="0" fontId="8" fillId="34" borderId="23" xfId="0" applyFont="1" applyFill="1" applyBorder="1" applyAlignment="1">
      <alignment vertical="center" wrapText="1"/>
    </xf>
    <xf numFmtId="0" fontId="25" fillId="34" borderId="19" xfId="0" applyFont="1" applyFill="1" applyBorder="1" applyAlignment="1">
      <alignment horizontal="center" vertical="center" wrapText="1"/>
    </xf>
    <xf numFmtId="0" fontId="86" fillId="34" borderId="17" xfId="0" applyFont="1" applyFill="1" applyBorder="1" applyAlignment="1">
      <alignment horizontal="left" vertical="top" wrapText="1"/>
    </xf>
    <xf numFmtId="0" fontId="8" fillId="34" borderId="17"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19" xfId="0" applyFont="1" applyFill="1" applyBorder="1" applyAlignment="1">
      <alignment horizontal="center" vertical="center"/>
    </xf>
    <xf numFmtId="0" fontId="9" fillId="34" borderId="17" xfId="0" applyFont="1" applyFill="1" applyBorder="1" applyAlignment="1">
      <alignment horizontal="left" vertical="top" wrapText="1"/>
    </xf>
    <xf numFmtId="0" fontId="8" fillId="34" borderId="17" xfId="0" applyFont="1" applyFill="1" applyBorder="1" applyAlignment="1">
      <alignment horizontal="left" vertical="center"/>
    </xf>
    <xf numFmtId="0" fontId="9" fillId="34" borderId="24" xfId="0" applyFont="1" applyFill="1" applyBorder="1" applyAlignment="1">
      <alignment horizontal="left" vertical="top" wrapText="1"/>
    </xf>
    <xf numFmtId="0" fontId="8" fillId="34" borderId="25" xfId="0" applyFont="1" applyFill="1" applyBorder="1" applyAlignment="1">
      <alignment horizontal="left" vertical="center" wrapText="1"/>
    </xf>
    <xf numFmtId="0" fontId="8" fillId="34" borderId="18" xfId="0" applyFont="1" applyFill="1" applyBorder="1" applyAlignment="1">
      <alignment horizontal="left" vertical="center" wrapText="1"/>
    </xf>
    <xf numFmtId="0" fontId="8" fillId="34" borderId="25" xfId="0" applyFont="1" applyFill="1" applyBorder="1" applyAlignment="1">
      <alignment horizontal="center" vertical="center" wrapText="1"/>
    </xf>
    <xf numFmtId="0" fontId="8" fillId="34" borderId="17" xfId="0" applyFont="1" applyFill="1" applyBorder="1" applyAlignment="1">
      <alignment horizontal="left" vertical="center" wrapText="1"/>
    </xf>
    <xf numFmtId="0" fontId="8" fillId="34" borderId="25" xfId="0" applyFont="1" applyFill="1" applyBorder="1" applyAlignment="1">
      <alignment horizontal="left" vertical="top" wrapText="1"/>
    </xf>
    <xf numFmtId="0" fontId="25" fillId="34" borderId="17" xfId="0" applyFont="1" applyFill="1" applyBorder="1" applyAlignment="1">
      <alignment horizontal="center" vertical="center" wrapText="1"/>
    </xf>
    <xf numFmtId="0" fontId="87" fillId="34" borderId="17" xfId="17" applyFont="1" applyFill="1" applyBorder="1" applyAlignment="1">
      <alignment horizontal="left" vertical="top" wrapText="1"/>
    </xf>
    <xf numFmtId="0" fontId="87" fillId="34" borderId="17" xfId="17" applyFont="1" applyFill="1" applyBorder="1" applyAlignment="1">
      <alignment horizontal="center" vertical="center"/>
    </xf>
    <xf numFmtId="0" fontId="87" fillId="34" borderId="23" xfId="17" applyFont="1" applyFill="1" applyBorder="1" applyAlignment="1">
      <alignment horizontal="center" vertical="center" wrapText="1"/>
    </xf>
    <xf numFmtId="0" fontId="88" fillId="34" borderId="17" xfId="17" applyFont="1" applyFill="1" applyBorder="1" applyAlignment="1">
      <alignment horizontal="center" vertical="center" wrapText="1"/>
    </xf>
    <xf numFmtId="190" fontId="87" fillId="34" borderId="17" xfId="17" applyNumberFormat="1" applyFont="1" applyFill="1" applyBorder="1" applyAlignment="1">
      <alignment horizontal="center" vertical="center" wrapText="1"/>
    </xf>
    <xf numFmtId="0" fontId="87" fillId="34" borderId="26" xfId="17" applyFont="1" applyFill="1" applyBorder="1" applyAlignment="1">
      <alignment horizontal="center" vertical="center" wrapText="1"/>
    </xf>
    <xf numFmtId="0" fontId="87" fillId="34" borderId="17" xfId="17" applyFont="1" applyFill="1" applyBorder="1" applyAlignment="1">
      <alignment horizontal="center" vertical="center" wrapText="1"/>
    </xf>
    <xf numFmtId="0" fontId="9" fillId="34" borderId="17" xfId="0" applyFont="1" applyFill="1" applyBorder="1" applyAlignment="1">
      <alignment horizontal="left" vertical="top" wrapText="1"/>
    </xf>
    <xf numFmtId="0" fontId="9" fillId="34" borderId="21" xfId="0" applyFont="1" applyFill="1" applyBorder="1" applyAlignment="1">
      <alignment/>
    </xf>
    <xf numFmtId="190" fontId="87" fillId="34" borderId="21" xfId="17" applyNumberFormat="1" applyFont="1" applyFill="1" applyBorder="1" applyAlignment="1">
      <alignment horizontal="center" vertical="center" wrapText="1"/>
    </xf>
    <xf numFmtId="190" fontId="87" fillId="34" borderId="0" xfId="17" applyNumberFormat="1" applyFont="1" applyFill="1" applyBorder="1" applyAlignment="1">
      <alignment horizontal="center" vertical="center" wrapText="1"/>
    </xf>
    <xf numFmtId="0" fontId="9" fillId="34" borderId="23" xfId="0" applyFont="1" applyFill="1" applyBorder="1" applyAlignment="1">
      <alignment horizontal="left" vertical="top" wrapText="1"/>
    </xf>
    <xf numFmtId="43" fontId="9" fillId="34" borderId="23" xfId="42" applyFont="1" applyFill="1" applyBorder="1" applyAlignment="1">
      <alignment horizontal="center" vertical="center" wrapText="1"/>
    </xf>
    <xf numFmtId="0" fontId="87" fillId="34" borderId="17" xfId="0" applyFont="1" applyFill="1" applyBorder="1" applyAlignment="1">
      <alignment horizontal="left" vertical="top" wrapText="1"/>
    </xf>
    <xf numFmtId="0" fontId="9" fillId="34" borderId="23" xfId="0" applyFont="1" applyFill="1" applyBorder="1" applyAlignment="1">
      <alignment horizontal="center" vertical="center" wrapText="1"/>
    </xf>
    <xf numFmtId="0" fontId="87" fillId="34" borderId="17" xfId="0" applyFont="1" applyFill="1" applyBorder="1" applyAlignment="1">
      <alignment vertical="top" wrapText="1"/>
    </xf>
    <xf numFmtId="0" fontId="87" fillId="34" borderId="23" xfId="0" applyFont="1" applyFill="1" applyBorder="1" applyAlignment="1">
      <alignment horizontal="left" vertical="top" wrapText="1"/>
    </xf>
    <xf numFmtId="0" fontId="9" fillId="34" borderId="17" xfId="0" applyFont="1" applyFill="1" applyBorder="1" applyAlignment="1">
      <alignment horizontal="left" vertical="top" wrapText="1"/>
    </xf>
    <xf numFmtId="43" fontId="9" fillId="34" borderId="17" xfId="42" applyFont="1" applyFill="1" applyBorder="1" applyAlignment="1">
      <alignment horizontal="center" vertical="center" wrapText="1"/>
    </xf>
    <xf numFmtId="0" fontId="12" fillId="0" borderId="17" xfId="0" applyFont="1" applyBorder="1" applyAlignment="1">
      <alignment vertical="top" wrapText="1"/>
    </xf>
    <xf numFmtId="0" fontId="12" fillId="0" borderId="17" xfId="0" applyFont="1" applyBorder="1" applyAlignment="1">
      <alignment horizontal="left" vertical="top" wrapText="1"/>
    </xf>
    <xf numFmtId="0" fontId="12" fillId="0" borderId="0" xfId="0" applyFont="1" applyAlignment="1">
      <alignment vertical="top" wrapText="1"/>
    </xf>
    <xf numFmtId="0" fontId="12" fillId="34" borderId="17" xfId="0" applyFont="1" applyFill="1" applyBorder="1" applyAlignment="1">
      <alignment horizontal="center" vertical="center"/>
    </xf>
    <xf numFmtId="0" fontId="9" fillId="34" borderId="17" xfId="0" applyFont="1" applyFill="1" applyBorder="1" applyAlignment="1">
      <alignment horizontal="center" vertical="center"/>
    </xf>
    <xf numFmtId="0" fontId="47" fillId="34" borderId="0" xfId="0" applyFont="1" applyFill="1" applyBorder="1" applyAlignment="1">
      <alignment horizontal="center" vertical="center"/>
    </xf>
    <xf numFmtId="0" fontId="12" fillId="34" borderId="17" xfId="0" applyFont="1" applyFill="1" applyBorder="1" applyAlignment="1">
      <alignment vertical="top" wrapText="1"/>
    </xf>
    <xf numFmtId="0" fontId="12" fillId="34" borderId="17" xfId="0" applyFont="1" applyFill="1" applyBorder="1" applyAlignment="1">
      <alignment horizontal="left" vertical="top" wrapText="1"/>
    </xf>
    <xf numFmtId="0" fontId="8" fillId="34" borderId="23"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19" xfId="0" applyFont="1" applyFill="1" applyBorder="1" applyAlignment="1">
      <alignment horizontal="center" vertical="center" wrapText="1"/>
    </xf>
    <xf numFmtId="190" fontId="9" fillId="34" borderId="17" xfId="42" applyNumberFormat="1" applyFont="1" applyFill="1" applyBorder="1" applyAlignment="1">
      <alignment horizontal="center" vertical="center" wrapText="1"/>
    </xf>
    <xf numFmtId="198" fontId="9" fillId="0" borderId="17" xfId="0" applyNumberFormat="1" applyFont="1" applyBorder="1" applyAlignment="1">
      <alignment/>
    </xf>
    <xf numFmtId="198" fontId="9" fillId="0" borderId="19" xfId="0" applyNumberFormat="1" applyFont="1" applyBorder="1" applyAlignment="1">
      <alignment/>
    </xf>
    <xf numFmtId="190" fontId="9" fillId="34" borderId="23" xfId="42" applyNumberFormat="1" applyFont="1" applyFill="1" applyBorder="1" applyAlignment="1">
      <alignment vertical="center" wrapText="1"/>
    </xf>
    <xf numFmtId="0" fontId="12" fillId="0" borderId="17" xfId="17" applyFont="1" applyFill="1" applyBorder="1" applyAlignment="1">
      <alignment vertical="top" wrapText="1"/>
    </xf>
    <xf numFmtId="0" fontId="12" fillId="0" borderId="17" xfId="17" applyFont="1" applyFill="1" applyBorder="1" applyAlignment="1">
      <alignment horizontal="center" vertical="center" wrapText="1"/>
    </xf>
    <xf numFmtId="0" fontId="12" fillId="0" borderId="23" xfId="17" applyFont="1" applyFill="1" applyBorder="1" applyAlignment="1">
      <alignment horizontal="left" vertical="top" wrapText="1"/>
    </xf>
    <xf numFmtId="0" fontId="12" fillId="0" borderId="17" xfId="17" applyFont="1" applyFill="1" applyBorder="1" applyAlignment="1">
      <alignment horizontal="left" vertical="top" wrapText="1"/>
    </xf>
    <xf numFmtId="190" fontId="12" fillId="0" borderId="17" xfId="17" applyNumberFormat="1" applyFont="1" applyFill="1" applyBorder="1" applyAlignment="1">
      <alignment horizontal="center" vertical="center" wrapText="1"/>
    </xf>
    <xf numFmtId="190" fontId="87" fillId="34" borderId="23" xfId="17" applyNumberFormat="1" applyFont="1" applyFill="1" applyBorder="1" applyAlignment="1">
      <alignment vertical="center" wrapText="1"/>
    </xf>
    <xf numFmtId="190" fontId="87" fillId="34" borderId="17" xfId="17" applyNumberFormat="1" applyFont="1" applyFill="1" applyBorder="1" applyAlignment="1">
      <alignment vertical="center" wrapText="1"/>
    </xf>
    <xf numFmtId="0" fontId="9" fillId="34" borderId="17" xfId="0" applyFont="1" applyFill="1" applyBorder="1" applyAlignment="1">
      <alignment horizontal="center" vertical="center" wrapText="1"/>
    </xf>
    <xf numFmtId="190" fontId="9" fillId="34" borderId="17" xfId="44" applyNumberFormat="1" applyFont="1" applyFill="1" applyBorder="1" applyAlignment="1">
      <alignment horizontal="center" vertical="center" wrapText="1"/>
    </xf>
    <xf numFmtId="0" fontId="9" fillId="0" borderId="17" xfId="0" applyFont="1" applyFill="1" applyBorder="1" applyAlignment="1">
      <alignment horizontal="left" vertical="top" wrapText="1"/>
    </xf>
    <xf numFmtId="0" fontId="9" fillId="0" borderId="27" xfId="17" applyFont="1" applyFill="1" applyBorder="1" applyAlignment="1">
      <alignment vertical="top" wrapText="1"/>
    </xf>
    <xf numFmtId="0" fontId="9" fillId="0" borderId="17" xfId="0" applyFont="1" applyFill="1" applyBorder="1" applyAlignment="1">
      <alignment vertical="top" wrapText="1"/>
    </xf>
    <xf numFmtId="0" fontId="9" fillId="34" borderId="17" xfId="0" applyFont="1" applyFill="1" applyBorder="1" applyAlignment="1">
      <alignment horizontal="left" vertical="center" wrapText="1"/>
    </xf>
    <xf numFmtId="0" fontId="9" fillId="0" borderId="17" xfId="17" applyFont="1" applyFill="1" applyBorder="1" applyAlignment="1">
      <alignment horizontal="left" vertical="top" wrapText="1"/>
    </xf>
    <xf numFmtId="0" fontId="8" fillId="34" borderId="26"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8" fillId="34" borderId="17" xfId="0" applyFont="1" applyFill="1" applyBorder="1" applyAlignment="1">
      <alignment horizontal="center" vertical="center" wrapText="1"/>
    </xf>
    <xf numFmtId="190" fontId="9" fillId="34" borderId="19" xfId="0" applyNumberFormat="1" applyFont="1" applyFill="1" applyBorder="1" applyAlignment="1">
      <alignment/>
    </xf>
    <xf numFmtId="0" fontId="14" fillId="34" borderId="28" xfId="0" applyNumberFormat="1" applyFont="1" applyFill="1" applyBorder="1" applyAlignment="1">
      <alignment horizontal="left" vertical="top"/>
    </xf>
    <xf numFmtId="0" fontId="14" fillId="34" borderId="29" xfId="0" applyNumberFormat="1" applyFont="1" applyFill="1" applyBorder="1" applyAlignment="1">
      <alignment horizontal="left" vertical="top"/>
    </xf>
    <xf numFmtId="0" fontId="51" fillId="34" borderId="29" xfId="0" applyNumberFormat="1" applyFont="1" applyFill="1" applyBorder="1" applyAlignment="1">
      <alignment horizontal="left" vertical="top"/>
    </xf>
    <xf numFmtId="0" fontId="14" fillId="34" borderId="29" xfId="0" applyNumberFormat="1" applyFont="1" applyFill="1" applyBorder="1" applyAlignment="1">
      <alignment horizontal="center" vertical="top"/>
    </xf>
    <xf numFmtId="0" fontId="11" fillId="34" borderId="29" xfId="0" applyNumberFormat="1" applyFont="1" applyFill="1" applyBorder="1" applyAlignment="1">
      <alignment vertical="top"/>
    </xf>
    <xf numFmtId="0" fontId="14" fillId="34" borderId="30" xfId="0" applyNumberFormat="1" applyFont="1" applyFill="1" applyBorder="1" applyAlignment="1">
      <alignment horizontal="left" vertical="top"/>
    </xf>
    <xf numFmtId="0" fontId="14" fillId="34" borderId="29" xfId="0" applyNumberFormat="1" applyFont="1" applyFill="1" applyBorder="1" applyAlignment="1">
      <alignment vertical="top"/>
    </xf>
    <xf numFmtId="0" fontId="14" fillId="0" borderId="0" xfId="0" applyNumberFormat="1" applyFont="1" applyFill="1" applyBorder="1" applyAlignment="1">
      <alignment vertical="top"/>
    </xf>
    <xf numFmtId="0" fontId="14" fillId="34" borderId="0" xfId="0" applyNumberFormat="1" applyFont="1" applyFill="1" applyBorder="1" applyAlignment="1">
      <alignment vertical="top"/>
    </xf>
    <xf numFmtId="0" fontId="14" fillId="0" borderId="17" xfId="0" applyNumberFormat="1" applyFont="1" applyFill="1" applyBorder="1" applyAlignment="1">
      <alignment horizontal="center" vertical="center" wrapText="1"/>
    </xf>
    <xf numFmtId="0" fontId="11" fillId="0" borderId="17" xfId="0" applyNumberFormat="1" applyFont="1" applyFill="1" applyBorder="1" applyAlignment="1">
      <alignment horizontal="left" vertical="top" wrapText="1"/>
    </xf>
    <xf numFmtId="0" fontId="11" fillId="0" borderId="17" xfId="0" applyNumberFormat="1" applyFont="1" applyFill="1" applyBorder="1" applyAlignment="1">
      <alignment horizontal="center" vertical="top" wrapText="1"/>
    </xf>
    <xf numFmtId="0" fontId="89" fillId="0" borderId="17" xfId="0" applyNumberFormat="1" applyFont="1" applyFill="1" applyBorder="1" applyAlignment="1">
      <alignment horizontal="left" vertical="top" wrapText="1"/>
    </xf>
    <xf numFmtId="0" fontId="51" fillId="0" borderId="17" xfId="0" applyNumberFormat="1" applyFont="1" applyFill="1" applyBorder="1" applyAlignment="1">
      <alignment horizontal="center" vertical="top" wrapText="1"/>
    </xf>
    <xf numFmtId="0" fontId="11" fillId="0" borderId="26" xfId="0" applyNumberFormat="1" applyFont="1" applyFill="1" applyBorder="1" applyAlignment="1">
      <alignment horizontal="center" vertical="top" wrapText="1"/>
    </xf>
    <xf numFmtId="0" fontId="14" fillId="0" borderId="17" xfId="0" applyFont="1" applyBorder="1" applyAlignment="1">
      <alignment vertical="top" wrapText="1"/>
    </xf>
    <xf numFmtId="0" fontId="90" fillId="0" borderId="17" xfId="0" applyFont="1" applyFill="1" applyBorder="1" applyAlignment="1">
      <alignment horizontal="left" vertical="top" wrapText="1"/>
    </xf>
    <xf numFmtId="0" fontId="14" fillId="34" borderId="17" xfId="0" applyFont="1" applyFill="1" applyBorder="1" applyAlignment="1">
      <alignment vertical="top" wrapText="1"/>
    </xf>
    <xf numFmtId="0" fontId="14" fillId="0" borderId="17" xfId="0" applyNumberFormat="1" applyFont="1" applyFill="1" applyBorder="1" applyAlignment="1">
      <alignment horizontal="left" vertical="top" wrapText="1"/>
    </xf>
    <xf numFmtId="0" fontId="11" fillId="0" borderId="17" xfId="0" applyFont="1" applyBorder="1" applyAlignment="1">
      <alignment horizontal="center" vertical="center" wrapText="1"/>
    </xf>
    <xf numFmtId="3" fontId="14" fillId="0" borderId="17" xfId="0" applyNumberFormat="1" applyFont="1" applyFill="1" applyBorder="1" applyAlignment="1">
      <alignment horizontal="center" vertical="center" wrapText="1"/>
    </xf>
    <xf numFmtId="0" fontId="14" fillId="0" borderId="17" xfId="0" applyFont="1" applyFill="1" applyBorder="1" applyAlignment="1">
      <alignment horizontal="center" vertical="center" wrapText="1"/>
    </xf>
    <xf numFmtId="190" fontId="14" fillId="0" borderId="17" xfId="44" applyNumberFormat="1" applyFont="1" applyFill="1" applyBorder="1" applyAlignment="1">
      <alignment horizontal="center" vertical="center" wrapText="1"/>
    </xf>
    <xf numFmtId="0" fontId="14" fillId="0" borderId="0" xfId="0" applyNumberFormat="1" applyFont="1" applyFill="1" applyBorder="1" applyAlignment="1">
      <alignment horizontal="center" vertical="top"/>
    </xf>
    <xf numFmtId="0" fontId="14" fillId="34" borderId="17" xfId="0" applyFont="1" applyFill="1" applyBorder="1" applyAlignment="1">
      <alignment horizontal="center" vertical="center"/>
    </xf>
    <xf numFmtId="0" fontId="14" fillId="0" borderId="0" xfId="0" applyFont="1" applyAlignment="1">
      <alignment vertical="top" wrapText="1"/>
    </xf>
    <xf numFmtId="0" fontId="90" fillId="0" borderId="17" xfId="0" applyFont="1" applyBorder="1" applyAlignment="1">
      <alignment horizontal="left" vertical="top" wrapText="1"/>
    </xf>
    <xf numFmtId="0" fontId="90" fillId="0" borderId="17" xfId="0" applyFont="1" applyBorder="1" applyAlignment="1">
      <alignment horizontal="left" vertical="center" wrapText="1"/>
    </xf>
    <xf numFmtId="3" fontId="91" fillId="0" borderId="17" xfId="0" applyNumberFormat="1" applyFont="1" applyFill="1" applyBorder="1" applyAlignment="1">
      <alignment horizontal="center" vertical="center" wrapText="1"/>
    </xf>
    <xf numFmtId="0" fontId="91" fillId="0" borderId="17" xfId="0" applyFont="1" applyFill="1" applyBorder="1" applyAlignment="1">
      <alignment horizontal="center" vertical="center" wrapText="1"/>
    </xf>
    <xf numFmtId="0" fontId="92" fillId="0" borderId="17" xfId="0" applyFont="1" applyBorder="1" applyAlignment="1">
      <alignment horizontal="center" vertical="center" wrapText="1"/>
    </xf>
    <xf numFmtId="190" fontId="91" fillId="0" borderId="17" xfId="44" applyNumberFormat="1" applyFont="1" applyFill="1" applyBorder="1" applyAlignment="1">
      <alignment horizontal="center" vertical="center" wrapText="1"/>
    </xf>
    <xf numFmtId="0" fontId="14" fillId="0" borderId="17" xfId="0" applyNumberFormat="1" applyFont="1" applyFill="1" applyBorder="1" applyAlignment="1">
      <alignment horizontal="center" vertical="top"/>
    </xf>
    <xf numFmtId="0" fontId="11" fillId="0" borderId="17" xfId="0" applyNumberFormat="1" applyFont="1" applyFill="1" applyBorder="1" applyAlignment="1">
      <alignment horizontal="center" vertical="center" wrapText="1"/>
    </xf>
    <xf numFmtId="190" fontId="14" fillId="0" borderId="17" xfId="44" applyNumberFormat="1" applyFont="1" applyFill="1" applyBorder="1" applyAlignment="1">
      <alignment horizontal="center" vertical="top" wrapText="1"/>
    </xf>
    <xf numFmtId="190" fontId="11" fillId="0" borderId="17" xfId="44" applyNumberFormat="1" applyFont="1" applyFill="1" applyBorder="1" applyAlignment="1">
      <alignment horizontal="center" vertical="top" wrapText="1"/>
    </xf>
    <xf numFmtId="0" fontId="14" fillId="34" borderId="23" xfId="0" applyNumberFormat="1" applyFont="1" applyFill="1" applyBorder="1" applyAlignment="1">
      <alignment horizontal="left" vertical="top" wrapText="1"/>
    </xf>
    <xf numFmtId="0" fontId="14" fillId="0" borderId="17" xfId="0" applyNumberFormat="1" applyFont="1" applyFill="1" applyBorder="1" applyAlignment="1">
      <alignment horizontal="center" vertical="top" wrapText="1"/>
    </xf>
    <xf numFmtId="0" fontId="14" fillId="0" borderId="17" xfId="0" applyNumberFormat="1" applyFont="1" applyFill="1" applyBorder="1" applyAlignment="1">
      <alignment horizontal="left" vertical="top" wrapText="1"/>
    </xf>
    <xf numFmtId="0" fontId="14" fillId="0" borderId="17" xfId="0" applyNumberFormat="1" applyFont="1" applyFill="1" applyBorder="1" applyAlignment="1">
      <alignment horizontal="left" vertical="top" wrapText="1"/>
    </xf>
    <xf numFmtId="0" fontId="14" fillId="34" borderId="0" xfId="0" applyNumberFormat="1" applyFont="1" applyFill="1" applyBorder="1" applyAlignment="1">
      <alignment horizontal="left" vertical="top" wrapText="1"/>
    </xf>
    <xf numFmtId="3" fontId="11" fillId="34" borderId="17" xfId="0" applyNumberFormat="1" applyFont="1" applyFill="1" applyBorder="1" applyAlignment="1">
      <alignment horizontal="center" vertical="top" wrapText="1"/>
    </xf>
    <xf numFmtId="0" fontId="14" fillId="34" borderId="17" xfId="0" applyFont="1" applyFill="1" applyBorder="1" applyAlignment="1">
      <alignment vertical="top" wrapText="1"/>
    </xf>
    <xf numFmtId="0" fontId="14" fillId="34" borderId="23" xfId="0" applyFont="1" applyFill="1" applyBorder="1" applyAlignment="1">
      <alignment horizontal="left" vertical="top" wrapText="1"/>
    </xf>
    <xf numFmtId="3" fontId="14" fillId="34" borderId="17" xfId="0" applyNumberFormat="1" applyFont="1" applyFill="1" applyBorder="1" applyAlignment="1">
      <alignment horizontal="center" vertical="center" wrapText="1"/>
    </xf>
    <xf numFmtId="190" fontId="11" fillId="0" borderId="17" xfId="44" applyNumberFormat="1" applyFont="1" applyFill="1" applyBorder="1" applyAlignment="1">
      <alignment horizontal="center" vertical="center" wrapText="1"/>
    </xf>
    <xf numFmtId="190" fontId="14" fillId="0" borderId="17" xfId="44" applyNumberFormat="1" applyFont="1" applyFill="1" applyBorder="1" applyAlignment="1">
      <alignment horizontal="center" vertical="center" wrapText="1"/>
    </xf>
    <xf numFmtId="0" fontId="14" fillId="0" borderId="0" xfId="0" applyNumberFormat="1" applyFont="1" applyFill="1" applyBorder="1" applyAlignment="1">
      <alignment vertical="top" wrapText="1"/>
    </xf>
    <xf numFmtId="0" fontId="14" fillId="0" borderId="23" xfId="0" applyNumberFormat="1" applyFont="1" applyFill="1" applyBorder="1" applyAlignment="1">
      <alignment horizontal="center" vertical="top" wrapText="1"/>
    </xf>
    <xf numFmtId="3" fontId="14" fillId="34" borderId="23" xfId="0" applyNumberFormat="1" applyFont="1" applyFill="1" applyBorder="1" applyAlignment="1">
      <alignment horizontal="center" vertical="center" wrapText="1"/>
    </xf>
    <xf numFmtId="190" fontId="11" fillId="0" borderId="23" xfId="44" applyNumberFormat="1" applyFont="1" applyFill="1" applyBorder="1" applyAlignment="1">
      <alignment horizontal="center" vertical="center" wrapText="1"/>
    </xf>
    <xf numFmtId="0" fontId="14" fillId="0" borderId="17" xfId="0" applyNumberFormat="1" applyFont="1" applyFill="1" applyBorder="1" applyAlignment="1">
      <alignment horizontal="center" vertical="top" wrapText="1"/>
    </xf>
    <xf numFmtId="0" fontId="89" fillId="34" borderId="17" xfId="0" applyNumberFormat="1" applyFont="1" applyFill="1" applyBorder="1" applyAlignment="1">
      <alignment horizontal="left" vertical="top" wrapText="1"/>
    </xf>
    <xf numFmtId="0" fontId="14" fillId="34" borderId="17" xfId="0" applyNumberFormat="1" applyFont="1" applyFill="1" applyBorder="1" applyAlignment="1">
      <alignment horizontal="center" vertical="top" wrapText="1"/>
    </xf>
    <xf numFmtId="0" fontId="11" fillId="34" borderId="17" xfId="0" applyNumberFormat="1" applyFont="1" applyFill="1" applyBorder="1" applyAlignment="1">
      <alignment horizontal="center" vertical="top" wrapText="1"/>
    </xf>
    <xf numFmtId="190" fontId="14" fillId="34" borderId="17" xfId="44" applyNumberFormat="1" applyFont="1" applyFill="1" applyBorder="1" applyAlignment="1">
      <alignment horizontal="center" vertical="top" wrapText="1"/>
    </xf>
    <xf numFmtId="0" fontId="14" fillId="34" borderId="0" xfId="0" applyNumberFormat="1" applyFont="1" applyFill="1" applyBorder="1" applyAlignment="1">
      <alignment vertical="top" wrapText="1"/>
    </xf>
    <xf numFmtId="0" fontId="14" fillId="34" borderId="28" xfId="0" applyNumberFormat="1" applyFont="1" applyFill="1" applyBorder="1" applyAlignment="1">
      <alignment horizontal="left" vertical="top" wrapText="1"/>
    </xf>
    <xf numFmtId="0" fontId="51" fillId="34" borderId="17" xfId="0" applyNumberFormat="1" applyFont="1" applyFill="1" applyBorder="1" applyAlignment="1">
      <alignment horizontal="center" vertical="top" wrapText="1"/>
    </xf>
    <xf numFmtId="0" fontId="11" fillId="34" borderId="23" xfId="0" applyNumberFormat="1" applyFont="1" applyFill="1" applyBorder="1" applyAlignment="1">
      <alignment horizontal="center" vertical="top" wrapText="1"/>
    </xf>
    <xf numFmtId="190" fontId="14" fillId="34" borderId="23" xfId="44" applyNumberFormat="1" applyFont="1" applyFill="1" applyBorder="1" applyAlignment="1">
      <alignment horizontal="center" vertical="top" wrapText="1"/>
    </xf>
    <xf numFmtId="0" fontId="11" fillId="34" borderId="17" xfId="0" applyNumberFormat="1" applyFont="1" applyFill="1" applyBorder="1" applyAlignment="1">
      <alignment horizontal="center" vertical="center" wrapText="1"/>
    </xf>
    <xf numFmtId="190" fontId="11" fillId="34" borderId="17" xfId="44" applyNumberFormat="1" applyFont="1" applyFill="1" applyBorder="1" applyAlignment="1">
      <alignment horizontal="center" vertical="top" wrapText="1"/>
    </xf>
    <xf numFmtId="0" fontId="15" fillId="34" borderId="17" xfId="0" applyNumberFormat="1" applyFont="1" applyFill="1" applyBorder="1" applyAlignment="1">
      <alignment horizontal="center" vertical="top" wrapText="1"/>
    </xf>
    <xf numFmtId="0" fontId="11" fillId="34" borderId="17" xfId="0" applyNumberFormat="1" applyFont="1" applyFill="1" applyBorder="1" applyAlignment="1">
      <alignment horizontal="center" vertical="top"/>
    </xf>
    <xf numFmtId="0" fontId="14" fillId="34" borderId="17" xfId="0" applyFont="1" applyFill="1" applyBorder="1" applyAlignment="1">
      <alignment horizontal="left" vertical="top" wrapText="1"/>
    </xf>
    <xf numFmtId="190" fontId="11" fillId="34" borderId="18" xfId="44" applyNumberFormat="1" applyFont="1" applyFill="1" applyBorder="1" applyAlignment="1">
      <alignment horizontal="center" vertical="top" wrapText="1"/>
    </xf>
    <xf numFmtId="0" fontId="14" fillId="34" borderId="23" xfId="0" applyNumberFormat="1" applyFont="1" applyFill="1" applyBorder="1" applyAlignment="1">
      <alignment horizontal="center" vertical="center" wrapText="1"/>
    </xf>
    <xf numFmtId="190" fontId="14" fillId="34" borderId="17" xfId="44" applyNumberFormat="1" applyFont="1" applyFill="1" applyBorder="1" applyAlignment="1">
      <alignment horizontal="center" vertical="center" wrapText="1"/>
    </xf>
    <xf numFmtId="0" fontId="14" fillId="0" borderId="17" xfId="0" applyNumberFormat="1" applyFont="1" applyFill="1" applyBorder="1" applyAlignment="1">
      <alignment vertical="top" wrapText="1"/>
    </xf>
    <xf numFmtId="0" fontId="14" fillId="0" borderId="23" xfId="0" applyNumberFormat="1" applyFont="1" applyFill="1" applyBorder="1" applyAlignment="1">
      <alignment horizontal="left" vertical="top" wrapText="1"/>
    </xf>
    <xf numFmtId="0" fontId="14" fillId="0" borderId="23" xfId="44" applyNumberFormat="1" applyFont="1" applyFill="1" applyBorder="1" applyAlignment="1">
      <alignment horizontal="center" vertical="center" wrapText="1"/>
    </xf>
    <xf numFmtId="190" fontId="14" fillId="0" borderId="17" xfId="44" applyNumberFormat="1" applyFont="1" applyFill="1" applyBorder="1" applyAlignment="1">
      <alignment horizontal="center" vertical="top"/>
    </xf>
    <xf numFmtId="0" fontId="15" fillId="34" borderId="0" xfId="0" applyNumberFormat="1" applyFont="1" applyFill="1" applyBorder="1" applyAlignment="1">
      <alignment vertical="top"/>
    </xf>
    <xf numFmtId="0" fontId="14" fillId="0" borderId="23" xfId="0" applyNumberFormat="1" applyFont="1" applyFill="1" applyBorder="1" applyAlignment="1">
      <alignment horizontal="center" vertical="center" wrapText="1"/>
    </xf>
    <xf numFmtId="190" fontId="14" fillId="34" borderId="0" xfId="0" applyNumberFormat="1" applyFont="1" applyFill="1" applyBorder="1" applyAlignment="1">
      <alignment vertical="top"/>
    </xf>
    <xf numFmtId="0" fontId="11" fillId="34" borderId="19" xfId="0" applyNumberFormat="1" applyFont="1" applyFill="1" applyBorder="1" applyAlignment="1">
      <alignment horizontal="center" vertical="center" wrapText="1"/>
    </xf>
    <xf numFmtId="190" fontId="11" fillId="34" borderId="23" xfId="44" applyNumberFormat="1" applyFont="1" applyFill="1" applyBorder="1" applyAlignment="1">
      <alignment horizontal="center" vertical="top" wrapText="1"/>
    </xf>
    <xf numFmtId="0" fontId="14" fillId="34" borderId="23" xfId="0" applyFont="1" applyFill="1" applyBorder="1" applyAlignment="1">
      <alignment horizontal="left" vertical="top" wrapText="1"/>
    </xf>
    <xf numFmtId="0" fontId="14" fillId="34" borderId="17" xfId="0" applyFont="1" applyFill="1" applyBorder="1" applyAlignment="1">
      <alignment horizontal="left" vertical="top" wrapText="1"/>
    </xf>
    <xf numFmtId="0" fontId="14" fillId="34" borderId="17" xfId="0" applyNumberFormat="1" applyFont="1" applyFill="1" applyBorder="1" applyAlignment="1">
      <alignment horizontal="center" vertical="center" wrapText="1"/>
    </xf>
    <xf numFmtId="0" fontId="14" fillId="34" borderId="17" xfId="17" applyFont="1" applyFill="1" applyBorder="1" applyAlignment="1">
      <alignment horizontal="left" vertical="top" wrapText="1"/>
    </xf>
    <xf numFmtId="0" fontId="14" fillId="34" borderId="0" xfId="0" applyFont="1" applyFill="1" applyBorder="1" applyAlignment="1">
      <alignment horizontal="right" vertical="center"/>
    </xf>
    <xf numFmtId="190" fontId="14" fillId="34" borderId="19" xfId="17" applyNumberFormat="1" applyFont="1" applyFill="1" applyBorder="1" applyAlignment="1">
      <alignment horizontal="right" vertical="center" wrapText="1"/>
    </xf>
    <xf numFmtId="0" fontId="14" fillId="34" borderId="17" xfId="0" applyFont="1" applyFill="1" applyBorder="1" applyAlignment="1">
      <alignment horizontal="right" vertical="center"/>
    </xf>
    <xf numFmtId="0" fontId="14" fillId="34" borderId="17" xfId="0" applyFont="1" applyFill="1" applyBorder="1" applyAlignment="1">
      <alignment vertical="center"/>
    </xf>
    <xf numFmtId="190" fontId="14" fillId="34" borderId="17" xfId="17" applyNumberFormat="1" applyFont="1" applyFill="1" applyBorder="1" applyAlignment="1">
      <alignment vertical="center" wrapText="1"/>
    </xf>
    <xf numFmtId="190" fontId="14" fillId="0" borderId="17" xfId="44" applyNumberFormat="1" applyFont="1" applyFill="1" applyBorder="1" applyAlignment="1">
      <alignment vertical="center" wrapText="1"/>
    </xf>
    <xf numFmtId="0" fontId="14" fillId="0" borderId="17" xfId="0" applyFont="1" applyFill="1" applyBorder="1" applyAlignment="1">
      <alignment horizontal="left" vertical="center" wrapText="1"/>
    </xf>
    <xf numFmtId="0" fontId="14" fillId="0" borderId="17" xfId="0" applyFont="1" applyFill="1" applyBorder="1" applyAlignment="1">
      <alignment horizontal="left" vertical="top" wrapText="1"/>
    </xf>
    <xf numFmtId="190" fontId="14" fillId="34" borderId="17" xfId="42" applyNumberFormat="1" applyFont="1" applyFill="1" applyBorder="1" applyAlignment="1">
      <alignment horizontal="center" vertical="center" wrapText="1"/>
    </xf>
    <xf numFmtId="0" fontId="93" fillId="34" borderId="0" xfId="0" applyNumberFormat="1" applyFont="1" applyFill="1" applyBorder="1" applyAlignment="1">
      <alignment vertical="top"/>
    </xf>
    <xf numFmtId="0" fontId="14" fillId="0" borderId="27" xfId="17" applyFont="1" applyFill="1" applyBorder="1" applyAlignment="1">
      <alignment vertical="top" wrapText="1"/>
    </xf>
    <xf numFmtId="0" fontId="14" fillId="0" borderId="17" xfId="17" applyFont="1" applyFill="1" applyBorder="1" applyAlignment="1">
      <alignment horizontal="left" vertical="top" wrapText="1"/>
    </xf>
    <xf numFmtId="190" fontId="90" fillId="34" borderId="17" xfId="17" applyNumberFormat="1" applyFont="1" applyFill="1" applyBorder="1" applyAlignment="1">
      <alignment horizontal="center" vertical="center" wrapText="1"/>
    </xf>
    <xf numFmtId="0" fontId="14" fillId="0" borderId="17" xfId="0" applyFont="1" applyFill="1" applyBorder="1" applyAlignment="1">
      <alignment vertical="top" wrapText="1"/>
    </xf>
    <xf numFmtId="190" fontId="14" fillId="34" borderId="0" xfId="44" applyNumberFormat="1" applyFont="1" applyFill="1" applyBorder="1" applyAlignment="1">
      <alignment vertical="top"/>
    </xf>
    <xf numFmtId="190" fontId="11" fillId="0" borderId="31" xfId="44" applyNumberFormat="1" applyFont="1" applyFill="1" applyBorder="1" applyAlignment="1">
      <alignment horizontal="center" vertical="top" wrapText="1"/>
    </xf>
    <xf numFmtId="0" fontId="11" fillId="34" borderId="21" xfId="0" applyNumberFormat="1" applyFont="1" applyFill="1" applyBorder="1" applyAlignment="1">
      <alignment horizontal="right" vertical="top" wrapText="1"/>
    </xf>
    <xf numFmtId="0" fontId="11" fillId="34" borderId="0" xfId="0" applyNumberFormat="1" applyFont="1" applyFill="1" applyBorder="1" applyAlignment="1">
      <alignment horizontal="right" vertical="top" wrapText="1"/>
    </xf>
    <xf numFmtId="0" fontId="11" fillId="34" borderId="0" xfId="0" applyNumberFormat="1" applyFont="1" applyFill="1" applyBorder="1" applyAlignment="1">
      <alignment horizontal="center" vertical="top" wrapText="1"/>
    </xf>
    <xf numFmtId="0" fontId="11" fillId="34" borderId="32" xfId="0" applyNumberFormat="1" applyFont="1" applyFill="1" applyBorder="1" applyAlignment="1">
      <alignment horizontal="center" vertical="top" wrapText="1"/>
    </xf>
    <xf numFmtId="0" fontId="11" fillId="34" borderId="0" xfId="0" applyNumberFormat="1" applyFont="1" applyFill="1" applyBorder="1" applyAlignment="1">
      <alignment horizontal="center" vertical="top"/>
    </xf>
    <xf numFmtId="0" fontId="11" fillId="34" borderId="0" xfId="0" applyNumberFormat="1" applyFont="1" applyFill="1" applyBorder="1" applyAlignment="1">
      <alignment vertical="top"/>
    </xf>
    <xf numFmtId="0" fontId="14" fillId="34" borderId="32" xfId="0" applyNumberFormat="1" applyFont="1" applyFill="1" applyBorder="1" applyAlignment="1">
      <alignment vertical="top"/>
    </xf>
    <xf numFmtId="0" fontId="11" fillId="34" borderId="19" xfId="0" applyNumberFormat="1" applyFont="1" applyFill="1" applyBorder="1" applyAlignment="1">
      <alignment horizontal="center" vertical="top"/>
    </xf>
    <xf numFmtId="0" fontId="11" fillId="34" borderId="22" xfId="0" applyNumberFormat="1" applyFont="1" applyFill="1" applyBorder="1" applyAlignment="1">
      <alignment horizontal="center" vertical="top"/>
    </xf>
    <xf numFmtId="0" fontId="11" fillId="34" borderId="18" xfId="0" applyNumberFormat="1" applyFont="1" applyFill="1" applyBorder="1" applyAlignment="1">
      <alignment horizontal="center" vertical="top"/>
    </xf>
    <xf numFmtId="0" fontId="11" fillId="34" borderId="17" xfId="0" applyNumberFormat="1" applyFont="1" applyFill="1" applyBorder="1" applyAlignment="1">
      <alignment horizontal="left" vertical="top"/>
    </xf>
    <xf numFmtId="190" fontId="11" fillId="34" borderId="18" xfId="44" applyNumberFormat="1" applyFont="1" applyFill="1" applyBorder="1" applyAlignment="1">
      <alignment horizontal="left" vertical="top"/>
    </xf>
    <xf numFmtId="190" fontId="14" fillId="34" borderId="17" xfId="44" applyNumberFormat="1" applyFont="1" applyFill="1" applyBorder="1" applyAlignment="1">
      <alignment vertical="top"/>
    </xf>
    <xf numFmtId="190" fontId="14" fillId="34" borderId="18" xfId="44" applyNumberFormat="1" applyFont="1" applyFill="1" applyBorder="1" applyAlignment="1">
      <alignment vertical="top"/>
    </xf>
    <xf numFmtId="0" fontId="14" fillId="34" borderId="0" xfId="0" applyNumberFormat="1" applyFont="1" applyFill="1" applyBorder="1" applyAlignment="1">
      <alignment horizontal="center" vertical="top"/>
    </xf>
    <xf numFmtId="0" fontId="51" fillId="34" borderId="0" xfId="44" applyNumberFormat="1" applyFont="1" applyFill="1" applyBorder="1" applyAlignment="1">
      <alignment horizontal="center" vertical="top"/>
    </xf>
    <xf numFmtId="0" fontId="14" fillId="34" borderId="32" xfId="0" applyNumberFormat="1" applyFont="1" applyFill="1" applyBorder="1" applyAlignment="1">
      <alignment horizontal="left" vertical="top"/>
    </xf>
    <xf numFmtId="0" fontId="11" fillId="34" borderId="23" xfId="0" applyNumberFormat="1" applyFont="1" applyFill="1" applyBorder="1" applyAlignment="1">
      <alignment horizontal="left" vertical="top"/>
    </xf>
    <xf numFmtId="190" fontId="11" fillId="34" borderId="0" xfId="0" applyNumberFormat="1" applyFont="1" applyFill="1" applyBorder="1" applyAlignment="1">
      <alignment vertical="top"/>
    </xf>
    <xf numFmtId="190" fontId="14" fillId="34" borderId="32" xfId="0" applyNumberFormat="1" applyFont="1" applyFill="1" applyBorder="1" applyAlignment="1">
      <alignment horizontal="left" vertical="top"/>
    </xf>
    <xf numFmtId="0" fontId="11" fillId="34" borderId="33" xfId="0" applyNumberFormat="1" applyFont="1" applyFill="1" applyBorder="1" applyAlignment="1">
      <alignment horizontal="left" vertical="top"/>
    </xf>
    <xf numFmtId="190" fontId="11" fillId="34" borderId="17" xfId="44" applyNumberFormat="1" applyFont="1" applyFill="1" applyBorder="1" applyAlignment="1">
      <alignment vertical="top"/>
    </xf>
    <xf numFmtId="190" fontId="11" fillId="34" borderId="18" xfId="44" applyNumberFormat="1" applyFont="1" applyFill="1" applyBorder="1" applyAlignment="1">
      <alignment vertical="top"/>
    </xf>
    <xf numFmtId="0" fontId="11" fillId="34" borderId="0" xfId="0" applyNumberFormat="1" applyFont="1" applyFill="1" applyBorder="1" applyAlignment="1">
      <alignment horizontal="left" vertical="top"/>
    </xf>
    <xf numFmtId="190" fontId="11" fillId="34" borderId="0" xfId="44" applyNumberFormat="1" applyFont="1" applyFill="1" applyBorder="1" applyAlignment="1">
      <alignment horizontal="center" vertical="top"/>
    </xf>
    <xf numFmtId="0" fontId="51" fillId="34" borderId="0" xfId="0" applyNumberFormat="1" applyFont="1" applyFill="1" applyBorder="1" applyAlignment="1">
      <alignment horizontal="left" vertical="top"/>
    </xf>
    <xf numFmtId="198" fontId="14" fillId="34" borderId="0" xfId="0" applyNumberFormat="1" applyFont="1" applyFill="1" applyBorder="1" applyAlignment="1">
      <alignment vertical="top"/>
    </xf>
    <xf numFmtId="0" fontId="14" fillId="34" borderId="21" xfId="0" applyNumberFormat="1" applyFont="1" applyFill="1" applyBorder="1" applyAlignment="1">
      <alignment vertical="top"/>
    </xf>
    <xf numFmtId="0" fontId="9" fillId="34" borderId="17" xfId="0" applyFont="1" applyFill="1" applyBorder="1" applyAlignment="1">
      <alignment horizontal="center" vertical="center" wrapText="1"/>
    </xf>
    <xf numFmtId="0" fontId="87" fillId="0" borderId="17" xfId="0" applyFont="1" applyFill="1" applyBorder="1" applyAlignment="1">
      <alignment horizontal="left" vertical="top" wrapText="1"/>
    </xf>
    <xf numFmtId="0" fontId="25" fillId="34" borderId="2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94" fillId="34" borderId="23" xfId="17" applyFont="1" applyFill="1" applyBorder="1" applyAlignment="1">
      <alignment horizontal="center" vertical="center" wrapText="1"/>
    </xf>
    <xf numFmtId="0" fontId="8" fillId="34" borderId="19" xfId="0" applyFont="1" applyFill="1" applyBorder="1" applyAlignment="1">
      <alignment horizontal="center" vertical="center" wrapText="1"/>
    </xf>
    <xf numFmtId="0" fontId="9" fillId="34" borderId="17" xfId="0" applyFont="1" applyFill="1" applyBorder="1" applyAlignment="1">
      <alignment horizontal="left" vertical="top" wrapText="1"/>
    </xf>
    <xf numFmtId="190" fontId="9" fillId="34" borderId="23" xfId="42" applyNumberFormat="1" applyFont="1" applyFill="1" applyBorder="1" applyAlignment="1">
      <alignment horizontal="center" vertical="center" wrapText="1"/>
    </xf>
    <xf numFmtId="0" fontId="86" fillId="34" borderId="23" xfId="0" applyFont="1" applyFill="1" applyBorder="1" applyAlignment="1">
      <alignment horizontal="left" vertical="top" wrapText="1"/>
    </xf>
    <xf numFmtId="0" fontId="14" fillId="34" borderId="23" xfId="0" applyFont="1" applyFill="1" applyBorder="1" applyAlignment="1">
      <alignment vertical="top" wrapText="1"/>
    </xf>
    <xf numFmtId="0" fontId="9" fillId="34" borderId="0" xfId="0" applyFont="1" applyFill="1" applyBorder="1" applyAlignment="1">
      <alignment vertical="top" wrapText="1"/>
    </xf>
    <xf numFmtId="0" fontId="9" fillId="34" borderId="23" xfId="0" applyFont="1" applyFill="1" applyBorder="1" applyAlignment="1">
      <alignment horizontal="center" vertical="center" wrapText="1"/>
    </xf>
    <xf numFmtId="190" fontId="9" fillId="34" borderId="17" xfId="44" applyNumberFormat="1" applyFont="1" applyFill="1" applyBorder="1" applyAlignment="1">
      <alignment horizontal="center" vertical="center" wrapText="1"/>
    </xf>
    <xf numFmtId="190" fontId="14" fillId="34" borderId="17" xfId="42" applyNumberFormat="1" applyFont="1" applyFill="1" applyBorder="1" applyAlignment="1">
      <alignment vertical="center"/>
    </xf>
    <xf numFmtId="3" fontId="8" fillId="34" borderId="0" xfId="0" applyNumberFormat="1" applyFont="1" applyFill="1" applyBorder="1" applyAlignment="1">
      <alignment vertical="center"/>
    </xf>
    <xf numFmtId="0" fontId="8" fillId="34" borderId="17" xfId="0" applyFont="1" applyFill="1" applyBorder="1" applyAlignment="1">
      <alignment horizontal="left" vertical="center"/>
    </xf>
    <xf numFmtId="0" fontId="11" fillId="34" borderId="23"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4" fillId="0" borderId="28" xfId="0" applyNumberFormat="1" applyFont="1" applyFill="1" applyBorder="1" applyAlignment="1">
      <alignment horizontal="left" vertical="top" wrapText="1"/>
    </xf>
    <xf numFmtId="190" fontId="14" fillId="0" borderId="23" xfId="44" applyNumberFormat="1" applyFont="1" applyFill="1" applyBorder="1" applyAlignment="1">
      <alignment horizontal="center" vertical="center" wrapText="1"/>
    </xf>
    <xf numFmtId="0" fontId="14" fillId="34" borderId="27" xfId="0" applyNumberFormat="1" applyFont="1" applyFill="1" applyBorder="1" applyAlignment="1">
      <alignment horizontal="left" vertical="top" wrapText="1"/>
    </xf>
    <xf numFmtId="0" fontId="14" fillId="34" borderId="17" xfId="0" applyFont="1" applyFill="1" applyBorder="1" applyAlignment="1">
      <alignment horizontal="left" vertical="top" wrapText="1"/>
    </xf>
    <xf numFmtId="0" fontId="14" fillId="34" borderId="28" xfId="0" applyNumberFormat="1" applyFont="1" applyFill="1" applyBorder="1" applyAlignment="1">
      <alignment horizontal="left" vertical="top" wrapText="1"/>
    </xf>
    <xf numFmtId="0" fontId="14" fillId="0" borderId="23" xfId="0" applyNumberFormat="1" applyFont="1" applyFill="1" applyBorder="1" applyAlignment="1">
      <alignment horizontal="left" vertical="top" wrapText="1"/>
    </xf>
    <xf numFmtId="0" fontId="95" fillId="34" borderId="17" xfId="17" applyFont="1" applyFill="1" applyBorder="1" applyAlignment="1">
      <alignment vertical="top" wrapText="1"/>
    </xf>
    <xf numFmtId="0" fontId="25" fillId="34" borderId="23" xfId="0" applyFont="1" applyFill="1" applyBorder="1" applyAlignment="1">
      <alignment horizontal="center" vertical="center" wrapText="1"/>
    </xf>
    <xf numFmtId="190" fontId="87" fillId="34" borderId="23" xfId="17" applyNumberFormat="1" applyFont="1" applyFill="1" applyBorder="1" applyAlignment="1">
      <alignment horizontal="center" vertical="center" wrapText="1"/>
    </xf>
    <xf numFmtId="0" fontId="95" fillId="34" borderId="23" xfId="17" applyFont="1" applyFill="1" applyBorder="1" applyAlignment="1">
      <alignment vertical="top" wrapText="1"/>
    </xf>
    <xf numFmtId="0" fontId="47" fillId="34" borderId="23" xfId="0" applyFont="1" applyFill="1" applyBorder="1" applyAlignment="1">
      <alignment horizontal="center" vertical="center" wrapText="1"/>
    </xf>
    <xf numFmtId="0" fontId="9" fillId="34" borderId="23" xfId="0" applyFont="1" applyFill="1" applyBorder="1" applyAlignment="1">
      <alignment horizontal="left" vertical="top" wrapText="1"/>
    </xf>
    <xf numFmtId="190" fontId="8" fillId="34" borderId="19" xfId="42" applyNumberFormat="1" applyFont="1" applyFill="1" applyBorder="1" applyAlignment="1">
      <alignment horizontal="center" vertical="center" wrapText="1"/>
    </xf>
    <xf numFmtId="0" fontId="87" fillId="34" borderId="17" xfId="17" applyFont="1" applyFill="1" applyBorder="1" applyAlignment="1">
      <alignment vertical="top" wrapText="1"/>
    </xf>
    <xf numFmtId="0" fontId="58" fillId="34" borderId="17" xfId="0" applyFont="1" applyFill="1" applyBorder="1" applyAlignment="1">
      <alignment horizontal="left" vertical="top" wrapText="1"/>
    </xf>
    <xf numFmtId="0" fontId="9" fillId="34" borderId="30" xfId="0" applyFont="1" applyFill="1" applyBorder="1" applyAlignment="1">
      <alignment horizontal="left" vertical="top" wrapText="1"/>
    </xf>
    <xf numFmtId="0" fontId="58" fillId="34" borderId="23" xfId="0" applyFont="1" applyFill="1" applyBorder="1" applyAlignment="1">
      <alignment horizontal="left" vertical="top" wrapText="1"/>
    </xf>
    <xf numFmtId="0" fontId="47" fillId="34" borderId="17" xfId="0" applyFont="1" applyFill="1" applyBorder="1" applyAlignment="1">
      <alignment horizontal="center" vertical="center"/>
    </xf>
    <xf numFmtId="0" fontId="9" fillId="34" borderId="17" xfId="0" applyFont="1" applyFill="1" applyBorder="1" applyAlignment="1">
      <alignment/>
    </xf>
    <xf numFmtId="0" fontId="58" fillId="34" borderId="17" xfId="0" applyFont="1" applyFill="1" applyBorder="1" applyAlignment="1">
      <alignment horizontal="left" vertical="top"/>
    </xf>
    <xf numFmtId="0" fontId="9" fillId="0" borderId="27"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19" xfId="17" applyFont="1" applyFill="1" applyBorder="1" applyAlignment="1">
      <alignment horizontal="left" vertical="top" wrapText="1"/>
    </xf>
    <xf numFmtId="190" fontId="87" fillId="34" borderId="19" xfId="17" applyNumberFormat="1" applyFont="1" applyFill="1" applyBorder="1" applyAlignment="1">
      <alignment horizontal="center" vertical="center" wrapText="1"/>
    </xf>
    <xf numFmtId="0" fontId="94" fillId="34" borderId="17" xfId="17" applyFont="1" applyFill="1" applyBorder="1" applyAlignment="1">
      <alignment horizontal="center" vertical="center" wrapText="1"/>
    </xf>
    <xf numFmtId="0" fontId="14" fillId="34" borderId="28" xfId="0" applyNumberFormat="1" applyFont="1" applyFill="1" applyBorder="1" applyAlignment="1">
      <alignment horizontal="left" vertical="top" wrapText="1"/>
    </xf>
    <xf numFmtId="0" fontId="14" fillId="34" borderId="17" xfId="0" applyFont="1" applyFill="1" applyBorder="1" applyAlignment="1">
      <alignment horizontal="left" vertical="top" wrapText="1"/>
    </xf>
    <xf numFmtId="3" fontId="8" fillId="34" borderId="18" xfId="0" applyNumberFormat="1" applyFont="1" applyFill="1" applyBorder="1" applyAlignment="1">
      <alignment horizontal="left" vertical="center"/>
    </xf>
    <xf numFmtId="3" fontId="9" fillId="34" borderId="17" xfId="0" applyNumberFormat="1" applyFont="1" applyFill="1" applyBorder="1" applyAlignment="1">
      <alignment horizontal="right" vertical="center"/>
    </xf>
    <xf numFmtId="3" fontId="8" fillId="34" borderId="17" xfId="0" applyNumberFormat="1" applyFont="1" applyFill="1" applyBorder="1" applyAlignment="1">
      <alignment horizontal="right" vertical="center"/>
    </xf>
    <xf numFmtId="0" fontId="90" fillId="0" borderId="17" xfId="0" applyFont="1" applyFill="1" applyBorder="1" applyAlignment="1">
      <alignment vertical="center" wrapText="1"/>
    </xf>
    <xf numFmtId="0" fontId="14" fillId="0" borderId="25" xfId="0" applyNumberFormat="1" applyFont="1" applyFill="1" applyBorder="1" applyAlignment="1">
      <alignment horizontal="left" vertical="top" wrapText="1"/>
    </xf>
    <xf numFmtId="0" fontId="14" fillId="0" borderId="25" xfId="0" applyNumberFormat="1" applyFont="1" applyFill="1" applyBorder="1" applyAlignment="1">
      <alignment horizontal="center" vertical="top" wrapText="1"/>
    </xf>
    <xf numFmtId="0" fontId="14" fillId="34" borderId="28" xfId="0" applyNumberFormat="1" applyFont="1" applyFill="1" applyBorder="1" applyAlignment="1">
      <alignment horizontal="left" vertical="center" wrapText="1"/>
    </xf>
    <xf numFmtId="0" fontId="11" fillId="34" borderId="28" xfId="0" applyNumberFormat="1" applyFont="1" applyFill="1" applyBorder="1" applyAlignment="1">
      <alignment horizontal="left" vertical="center" wrapText="1"/>
    </xf>
    <xf numFmtId="190" fontId="11" fillId="34" borderId="17" xfId="44" applyNumberFormat="1" applyFont="1" applyFill="1" applyBorder="1" applyAlignment="1">
      <alignment horizontal="center" vertical="center" wrapText="1"/>
    </xf>
    <xf numFmtId="0" fontId="11" fillId="34" borderId="17" xfId="0" applyFont="1" applyFill="1" applyBorder="1" applyAlignment="1">
      <alignment horizontal="left" vertical="top" wrapText="1"/>
    </xf>
    <xf numFmtId="0" fontId="9" fillId="34" borderId="20" xfId="0" applyFont="1" applyFill="1" applyBorder="1" applyAlignment="1">
      <alignment horizontal="left" vertical="top" wrapText="1"/>
    </xf>
    <xf numFmtId="0" fontId="8" fillId="34" borderId="17" xfId="0" applyFont="1" applyFill="1" applyBorder="1" applyAlignment="1">
      <alignment horizontal="left" vertical="center" wrapText="1"/>
    </xf>
    <xf numFmtId="0" fontId="8" fillId="34" borderId="17" xfId="0" applyFont="1" applyFill="1" applyBorder="1" applyAlignment="1">
      <alignment horizontal="left" vertical="center"/>
    </xf>
    <xf numFmtId="0" fontId="9" fillId="34" borderId="17" xfId="0" applyFont="1" applyFill="1" applyBorder="1" applyAlignment="1">
      <alignment horizontal="left" vertical="top" wrapText="1"/>
    </xf>
    <xf numFmtId="0" fontId="8" fillId="34" borderId="24" xfId="0" applyFont="1" applyFill="1" applyBorder="1" applyAlignment="1">
      <alignment horizontal="center" vertical="center"/>
    </xf>
    <xf numFmtId="3" fontId="9" fillId="34" borderId="27" xfId="0" applyNumberFormat="1" applyFont="1" applyFill="1" applyBorder="1" applyAlignment="1">
      <alignment horizontal="right" vertical="center"/>
    </xf>
    <xf numFmtId="3" fontId="8" fillId="34" borderId="27" xfId="0" applyNumberFormat="1" applyFont="1" applyFill="1" applyBorder="1" applyAlignment="1">
      <alignment horizontal="right" vertical="center"/>
    </xf>
    <xf numFmtId="0" fontId="9" fillId="34" borderId="17" xfId="0" applyNumberFormat="1" applyFont="1" applyFill="1" applyBorder="1" applyAlignment="1">
      <alignment horizontal="center" vertical="center" wrapText="1"/>
    </xf>
    <xf numFmtId="0" fontId="9" fillId="34" borderId="17" xfId="17" applyFont="1" applyFill="1" applyBorder="1" applyAlignment="1">
      <alignment horizontal="left" vertical="top" wrapText="1"/>
    </xf>
    <xf numFmtId="0" fontId="9" fillId="34" borderId="0" xfId="0" applyFont="1" applyFill="1" applyBorder="1" applyAlignment="1">
      <alignment horizontal="right" vertical="center"/>
    </xf>
    <xf numFmtId="0" fontId="14" fillId="34" borderId="23" xfId="0" applyFont="1" applyFill="1" applyBorder="1" applyAlignment="1">
      <alignment horizontal="left" vertical="top" wrapText="1"/>
    </xf>
    <xf numFmtId="0" fontId="11" fillId="0" borderId="34" xfId="0" applyNumberFormat="1" applyFont="1" applyFill="1" applyBorder="1" applyAlignment="1">
      <alignment horizontal="right" vertical="top" wrapText="1"/>
    </xf>
    <xf numFmtId="0" fontId="14" fillId="0" borderId="28" xfId="0" applyNumberFormat="1" applyFont="1" applyFill="1" applyBorder="1" applyAlignment="1">
      <alignment horizontal="left" vertical="top" wrapText="1"/>
    </xf>
    <xf numFmtId="0" fontId="11" fillId="0" borderId="23"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top"/>
    </xf>
    <xf numFmtId="0" fontId="18" fillId="0" borderId="18" xfId="0" applyFont="1" applyFill="1" applyBorder="1" applyAlignment="1">
      <alignment/>
    </xf>
    <xf numFmtId="0" fontId="14" fillId="34" borderId="27" xfId="0" applyNumberFormat="1" applyFont="1" applyFill="1" applyBorder="1" applyAlignment="1">
      <alignment horizontal="left" vertical="top" wrapText="1"/>
    </xf>
    <xf numFmtId="0" fontId="11" fillId="34" borderId="23" xfId="0" applyNumberFormat="1" applyFont="1" applyFill="1" applyBorder="1" applyAlignment="1">
      <alignment horizontal="center" vertical="center" wrapText="1"/>
    </xf>
    <xf numFmtId="0" fontId="11" fillId="34" borderId="19" xfId="0" applyNumberFormat="1" applyFont="1" applyFill="1" applyBorder="1" applyAlignment="1">
      <alignment horizontal="center" vertical="center" wrapText="1"/>
    </xf>
    <xf numFmtId="0" fontId="14" fillId="0" borderId="23" xfId="0" applyNumberFormat="1" applyFont="1" applyFill="1" applyBorder="1" applyAlignment="1">
      <alignment horizontal="left" vertical="top" wrapText="1"/>
    </xf>
    <xf numFmtId="0" fontId="11" fillId="0" borderId="17" xfId="0" applyNumberFormat="1" applyFont="1" applyFill="1" applyBorder="1" applyAlignment="1">
      <alignment horizontal="center" vertical="center" wrapText="1"/>
    </xf>
    <xf numFmtId="0" fontId="14" fillId="34" borderId="28" xfId="0" applyNumberFormat="1" applyFont="1" applyFill="1" applyBorder="1" applyAlignment="1">
      <alignment horizontal="left" vertical="top" wrapText="1"/>
    </xf>
    <xf numFmtId="0" fontId="14" fillId="34" borderId="17" xfId="0" applyFont="1" applyFill="1" applyBorder="1" applyAlignment="1">
      <alignment horizontal="left" vertical="top" wrapText="1"/>
    </xf>
    <xf numFmtId="0" fontId="11" fillId="34" borderId="18" xfId="0" applyNumberFormat="1" applyFont="1" applyFill="1" applyBorder="1" applyAlignment="1">
      <alignment horizontal="right" vertical="top" wrapText="1"/>
    </xf>
    <xf numFmtId="0" fontId="11" fillId="0" borderId="30" xfId="0" applyNumberFormat="1" applyFont="1" applyFill="1" applyBorder="1" applyAlignment="1">
      <alignment horizontal="center" vertical="center" wrapText="1"/>
    </xf>
    <xf numFmtId="0" fontId="11" fillId="0" borderId="18" xfId="0" applyNumberFormat="1" applyFont="1" applyFill="1" applyBorder="1" applyAlignment="1">
      <alignment horizontal="right" vertical="top" wrapText="1"/>
    </xf>
    <xf numFmtId="0" fontId="9" fillId="34" borderId="17" xfId="0" applyFont="1" applyFill="1" applyBorder="1" applyAlignment="1">
      <alignment vertical="top" wrapText="1"/>
    </xf>
    <xf numFmtId="0" fontId="12" fillId="0" borderId="23" xfId="17" applyNumberFormat="1" applyFont="1" applyFill="1" applyBorder="1" applyAlignment="1">
      <alignment horizontal="left" vertical="top" wrapText="1"/>
    </xf>
    <xf numFmtId="0" fontId="9" fillId="34" borderId="17" xfId="0" applyNumberFormat="1" applyFont="1" applyFill="1" applyBorder="1" applyAlignment="1">
      <alignment horizontal="left" vertical="top" wrapText="1"/>
    </xf>
    <xf numFmtId="0" fontId="96" fillId="34" borderId="17" xfId="56" applyNumberFormat="1" applyFont="1" applyFill="1" applyBorder="1" applyAlignment="1" applyProtection="1">
      <alignment horizontal="left" vertical="top" wrapText="1"/>
      <protection/>
    </xf>
    <xf numFmtId="0" fontId="11" fillId="0" borderId="32" xfId="0" applyNumberFormat="1" applyFont="1" applyFill="1" applyBorder="1" applyAlignment="1">
      <alignment horizontal="center" vertical="center" wrapText="1"/>
    </xf>
    <xf numFmtId="0" fontId="14" fillId="0" borderId="19" xfId="0" applyNumberFormat="1" applyFont="1" applyFill="1" applyBorder="1" applyAlignment="1">
      <alignment vertical="top" wrapText="1"/>
    </xf>
    <xf numFmtId="0" fontId="58" fillId="34" borderId="23" xfId="0" applyFont="1" applyFill="1" applyBorder="1" applyAlignment="1">
      <alignment horizontal="left" vertical="top" wrapText="1"/>
    </xf>
    <xf numFmtId="0" fontId="9" fillId="34" borderId="17" xfId="17" applyFont="1" applyFill="1" applyBorder="1" applyAlignment="1">
      <alignment vertical="top" wrapText="1"/>
    </xf>
    <xf numFmtId="190" fontId="9" fillId="34" borderId="17" xfId="17" applyNumberFormat="1" applyFont="1" applyFill="1" applyBorder="1" applyAlignment="1">
      <alignment horizontal="center" vertical="center" wrapText="1"/>
    </xf>
    <xf numFmtId="0" fontId="58" fillId="34" borderId="19" xfId="0" applyFont="1" applyFill="1" applyBorder="1" applyAlignment="1">
      <alignment horizontal="left" vertical="top"/>
    </xf>
    <xf numFmtId="0" fontId="47" fillId="34" borderId="19" xfId="0" applyFont="1" applyFill="1" applyBorder="1" applyAlignment="1">
      <alignment horizontal="center" vertical="center"/>
    </xf>
    <xf numFmtId="0" fontId="9" fillId="34" borderId="19" xfId="0" applyFont="1" applyFill="1" applyBorder="1" applyAlignment="1">
      <alignment/>
    </xf>
    <xf numFmtId="0" fontId="22" fillId="0" borderId="17" xfId="0" applyFont="1" applyBorder="1" applyAlignment="1">
      <alignment vertical="top"/>
    </xf>
    <xf numFmtId="0" fontId="22" fillId="0" borderId="17" xfId="0" applyFont="1" applyBorder="1" applyAlignment="1">
      <alignment vertical="top" wrapText="1"/>
    </xf>
    <xf numFmtId="0" fontId="9" fillId="34" borderId="17" xfId="17" applyFont="1" applyFill="1" applyBorder="1" applyAlignment="1">
      <alignment horizontal="left" vertical="top" wrapText="1"/>
    </xf>
    <xf numFmtId="0" fontId="9" fillId="34" borderId="17" xfId="17" applyFont="1" applyFill="1" applyBorder="1" applyAlignment="1">
      <alignment horizontal="center" vertical="center"/>
    </xf>
    <xf numFmtId="0" fontId="60" fillId="34" borderId="17" xfId="17" applyFont="1" applyFill="1" applyBorder="1" applyAlignment="1">
      <alignment horizontal="center" vertical="center" wrapText="1"/>
    </xf>
    <xf numFmtId="0" fontId="12" fillId="0" borderId="17" xfId="0" applyFont="1" applyBorder="1" applyAlignment="1">
      <alignment vertical="top" wrapText="1"/>
    </xf>
    <xf numFmtId="0" fontId="12" fillId="0" borderId="17" xfId="0" applyFont="1" applyFill="1" applyBorder="1" applyAlignment="1">
      <alignment horizontal="left" vertical="top" wrapText="1"/>
    </xf>
    <xf numFmtId="0" fontId="12" fillId="0" borderId="17" xfId="0" applyFont="1" applyFill="1" applyBorder="1" applyAlignment="1">
      <alignment horizontal="center" vertical="center" wrapText="1"/>
    </xf>
    <xf numFmtId="0" fontId="12" fillId="34" borderId="17" xfId="0" applyFont="1" applyFill="1" applyBorder="1" applyAlignment="1">
      <alignment horizontal="center" vertical="center"/>
    </xf>
    <xf numFmtId="0" fontId="12" fillId="34" borderId="17" xfId="0" applyFont="1" applyFill="1" applyBorder="1" applyAlignment="1">
      <alignment vertical="top" wrapText="1"/>
    </xf>
    <xf numFmtId="0" fontId="12" fillId="0" borderId="17" xfId="0" applyNumberFormat="1" applyFont="1" applyFill="1" applyBorder="1" applyAlignment="1">
      <alignment horizontal="left" vertical="top" wrapText="1"/>
    </xf>
    <xf numFmtId="0" fontId="25" fillId="0" borderId="17" xfId="0" applyFont="1" applyBorder="1" applyAlignment="1">
      <alignment horizontal="center" vertical="center" wrapText="1"/>
    </xf>
    <xf numFmtId="3" fontId="12" fillId="0" borderId="17" xfId="0" applyNumberFormat="1" applyFont="1" applyFill="1" applyBorder="1" applyAlignment="1">
      <alignment horizontal="center" vertical="center" wrapText="1"/>
    </xf>
    <xf numFmtId="190" fontId="12" fillId="0" borderId="17" xfId="44" applyNumberFormat="1" applyFont="1" applyFill="1" applyBorder="1" applyAlignment="1">
      <alignment horizontal="center" vertical="center" wrapText="1"/>
    </xf>
    <xf numFmtId="0" fontId="12" fillId="0" borderId="17" xfId="0" applyFont="1" applyFill="1" applyBorder="1" applyAlignment="1">
      <alignment horizontal="left" vertical="center" wrapText="1"/>
    </xf>
    <xf numFmtId="0" fontId="12" fillId="0" borderId="17" xfId="0" applyFont="1" applyBorder="1" applyAlignment="1">
      <alignment horizontal="left" vertical="top" wrapText="1"/>
    </xf>
    <xf numFmtId="0" fontId="12" fillId="0" borderId="17" xfId="0" applyFont="1" applyBorder="1" applyAlignment="1">
      <alignment horizontal="left" vertical="center" wrapText="1"/>
    </xf>
    <xf numFmtId="0" fontId="12" fillId="0" borderId="17" xfId="0" applyFont="1" applyBorder="1" applyAlignment="1">
      <alignment horizontal="left" vertical="top" wrapText="1"/>
    </xf>
    <xf numFmtId="0" fontId="12" fillId="0" borderId="0" xfId="0" applyFont="1" applyAlignment="1">
      <alignment vertical="top" wrapText="1"/>
    </xf>
    <xf numFmtId="190" fontId="12" fillId="34" borderId="17" xfId="42" applyNumberFormat="1" applyFont="1" applyFill="1" applyBorder="1" applyAlignment="1">
      <alignment horizontal="center" vertical="center" wrapText="1"/>
    </xf>
    <xf numFmtId="3" fontId="25" fillId="0" borderId="17" xfId="0" applyNumberFormat="1" applyFont="1" applyFill="1" applyBorder="1" applyAlignment="1">
      <alignment horizontal="center" vertical="center" wrapText="1"/>
    </xf>
    <xf numFmtId="0" fontId="58" fillId="34" borderId="17" xfId="0" applyFont="1" applyFill="1" applyBorder="1" applyAlignment="1">
      <alignment horizontal="left" vertical="top" wrapText="1"/>
    </xf>
    <xf numFmtId="0" fontId="58" fillId="34" borderId="17" xfId="17" applyFont="1" applyFill="1" applyBorder="1" applyAlignment="1">
      <alignment vertical="top" wrapText="1"/>
    </xf>
    <xf numFmtId="0" fontId="58" fillId="34" borderId="23" xfId="17" applyFont="1" applyFill="1" applyBorder="1" applyAlignment="1">
      <alignment vertical="top" wrapText="1"/>
    </xf>
    <xf numFmtId="190" fontId="9" fillId="34" borderId="23" xfId="17" applyNumberFormat="1" applyFont="1" applyFill="1" applyBorder="1" applyAlignment="1">
      <alignment horizontal="center" vertical="center" wrapText="1"/>
    </xf>
    <xf numFmtId="0" fontId="58" fillId="34" borderId="23" xfId="17" applyFont="1" applyFill="1" applyBorder="1" applyAlignment="1">
      <alignment vertical="top" wrapText="1"/>
    </xf>
    <xf numFmtId="0" fontId="9" fillId="34" borderId="17" xfId="0" applyFont="1" applyFill="1" applyBorder="1" applyAlignment="1">
      <alignment vertical="top" wrapText="1"/>
    </xf>
    <xf numFmtId="0" fontId="9" fillId="34" borderId="17" xfId="17" applyFont="1" applyFill="1" applyBorder="1" applyAlignment="1">
      <alignment horizontal="center" vertical="center" wrapText="1"/>
    </xf>
    <xf numFmtId="190" fontId="9" fillId="34" borderId="19" xfId="17" applyNumberFormat="1" applyFont="1" applyFill="1" applyBorder="1" applyAlignment="1">
      <alignment horizontal="center" vertical="center" wrapText="1"/>
    </xf>
    <xf numFmtId="0" fontId="8" fillId="34" borderId="17" xfId="17" applyFont="1" applyFill="1" applyBorder="1" applyAlignment="1">
      <alignment horizontal="center" vertical="center" wrapText="1"/>
    </xf>
    <xf numFmtId="0" fontId="8" fillId="34" borderId="25" xfId="0" applyFont="1" applyFill="1" applyBorder="1" applyAlignment="1">
      <alignment horizontal="left" vertical="top" wrapText="1"/>
    </xf>
    <xf numFmtId="0" fontId="9" fillId="34" borderId="30" xfId="0" applyFont="1" applyFill="1" applyBorder="1" applyAlignment="1">
      <alignment horizontal="left" vertical="top" wrapText="1"/>
    </xf>
    <xf numFmtId="0" fontId="9" fillId="34" borderId="24" xfId="0" applyFont="1" applyFill="1" applyBorder="1" applyAlignment="1">
      <alignment horizontal="left" vertical="top" wrapText="1"/>
    </xf>
    <xf numFmtId="0" fontId="8" fillId="34" borderId="23"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25" xfId="0" applyFont="1" applyFill="1" applyBorder="1" applyAlignment="1">
      <alignment horizontal="left" vertical="center" wrapText="1"/>
    </xf>
    <xf numFmtId="3" fontId="9" fillId="34" borderId="18" xfId="0" applyNumberFormat="1" applyFont="1" applyFill="1" applyBorder="1" applyAlignment="1">
      <alignment horizontal="center" vertical="center"/>
    </xf>
    <xf numFmtId="0" fontId="8" fillId="34" borderId="18" xfId="0" applyFont="1" applyFill="1" applyBorder="1" applyAlignment="1">
      <alignment horizontal="left" vertical="center" wrapText="1"/>
    </xf>
    <xf numFmtId="0" fontId="8" fillId="34" borderId="28" xfId="0" applyFont="1" applyFill="1" applyBorder="1" applyAlignment="1">
      <alignment horizontal="center" vertical="center" wrapText="1"/>
    </xf>
    <xf numFmtId="0" fontId="8" fillId="34" borderId="25" xfId="0" applyFont="1" applyFill="1" applyBorder="1" applyAlignment="1">
      <alignment horizontal="center" vertical="center" wrapText="1"/>
    </xf>
    <xf numFmtId="3" fontId="8" fillId="34" borderId="18" xfId="0" applyNumberFormat="1" applyFont="1" applyFill="1" applyBorder="1" applyAlignment="1">
      <alignment horizontal="center" vertical="center"/>
    </xf>
    <xf numFmtId="0" fontId="8" fillId="34" borderId="18" xfId="0" applyFont="1" applyFill="1" applyBorder="1" applyAlignment="1">
      <alignment horizontal="center" vertical="center"/>
    </xf>
    <xf numFmtId="0" fontId="8" fillId="34" borderId="19" xfId="0" applyFont="1" applyFill="1" applyBorder="1" applyAlignment="1">
      <alignment horizontal="center" vertical="center"/>
    </xf>
    <xf numFmtId="0" fontId="9" fillId="34" borderId="17" xfId="0" applyFont="1" applyFill="1" applyBorder="1" applyAlignment="1">
      <alignment horizontal="right" vertical="center"/>
    </xf>
    <xf numFmtId="190" fontId="9" fillId="34" borderId="19" xfId="17" applyNumberFormat="1" applyFont="1" applyFill="1" applyBorder="1" applyAlignment="1">
      <alignment horizontal="right" vertical="center" wrapText="1"/>
    </xf>
    <xf numFmtId="190" fontId="9" fillId="34" borderId="23" xfId="17" applyNumberFormat="1" applyFont="1" applyFill="1" applyBorder="1" applyAlignment="1">
      <alignment horizontal="right" vertical="center"/>
    </xf>
    <xf numFmtId="190" fontId="9" fillId="34" borderId="26" xfId="17" applyNumberFormat="1" applyFont="1" applyFill="1" applyBorder="1" applyAlignment="1">
      <alignment horizontal="center" vertical="center"/>
    </xf>
    <xf numFmtId="0" fontId="8" fillId="34" borderId="17" xfId="0" applyFont="1" applyFill="1" applyBorder="1" applyAlignment="1">
      <alignment horizontal="center" vertical="center" wrapText="1"/>
    </xf>
    <xf numFmtId="0" fontId="9" fillId="34" borderId="23" xfId="17" applyFont="1" applyFill="1" applyBorder="1" applyAlignment="1">
      <alignment horizontal="center" vertical="center" wrapText="1"/>
    </xf>
    <xf numFmtId="0" fontId="9" fillId="34" borderId="26" xfId="17" applyFont="1" applyFill="1" applyBorder="1" applyAlignment="1">
      <alignment horizontal="center" vertical="center" wrapText="1"/>
    </xf>
    <xf numFmtId="190" fontId="97" fillId="34" borderId="17" xfId="17" applyNumberFormat="1" applyFont="1" applyFill="1" applyBorder="1" applyAlignment="1">
      <alignment horizontal="center" vertical="center" wrapText="1"/>
    </xf>
    <xf numFmtId="0" fontId="9" fillId="34" borderId="30" xfId="0" applyFont="1" applyFill="1" applyBorder="1" applyAlignment="1">
      <alignment horizontal="left" vertical="top" wrapText="1"/>
    </xf>
    <xf numFmtId="0" fontId="9" fillId="34" borderId="24" xfId="0" applyFont="1" applyFill="1" applyBorder="1" applyAlignment="1">
      <alignment horizontal="left" vertical="top" wrapText="1"/>
    </xf>
    <xf numFmtId="0" fontId="8" fillId="34" borderId="23"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28" xfId="0" applyFont="1" applyFill="1" applyBorder="1" applyAlignment="1">
      <alignment horizontal="center" vertical="center" wrapText="1"/>
    </xf>
    <xf numFmtId="0" fontId="8" fillId="34" borderId="25" xfId="0" applyFont="1" applyFill="1" applyBorder="1" applyAlignment="1">
      <alignment horizontal="center" vertical="center" wrapText="1"/>
    </xf>
    <xf numFmtId="0" fontId="8" fillId="34" borderId="25" xfId="0" applyFont="1" applyFill="1" applyBorder="1" applyAlignment="1">
      <alignment horizontal="left" vertical="center" wrapText="1"/>
    </xf>
    <xf numFmtId="0" fontId="8" fillId="34" borderId="18" xfId="0" applyFont="1" applyFill="1" applyBorder="1" applyAlignment="1">
      <alignment horizontal="left" vertical="center" wrapText="1"/>
    </xf>
    <xf numFmtId="0" fontId="9" fillId="34" borderId="23" xfId="17" applyFont="1" applyFill="1" applyBorder="1" applyAlignment="1">
      <alignment horizontal="center" vertical="center" wrapText="1"/>
    </xf>
    <xf numFmtId="0" fontId="9" fillId="34" borderId="26" xfId="17" applyFont="1" applyFill="1" applyBorder="1" applyAlignment="1">
      <alignment horizontal="center" vertical="center" wrapText="1"/>
    </xf>
    <xf numFmtId="0" fontId="8" fillId="34" borderId="17" xfId="0" applyFont="1" applyFill="1" applyBorder="1" applyAlignment="1">
      <alignment horizontal="center" vertical="center" wrapText="1"/>
    </xf>
    <xf numFmtId="190" fontId="9" fillId="34" borderId="21" xfId="17" applyNumberFormat="1" applyFont="1" applyFill="1" applyBorder="1" applyAlignment="1">
      <alignment horizontal="center" vertical="center" wrapText="1"/>
    </xf>
    <xf numFmtId="190" fontId="9" fillId="34" borderId="0" xfId="17" applyNumberFormat="1" applyFont="1" applyFill="1" applyBorder="1" applyAlignment="1">
      <alignment horizontal="center" vertical="center" wrapText="1"/>
    </xf>
    <xf numFmtId="190" fontId="97" fillId="34" borderId="17" xfId="42" applyNumberFormat="1" applyFont="1" applyFill="1" applyBorder="1" applyAlignment="1">
      <alignment horizontal="center" vertical="center" wrapText="1"/>
    </xf>
    <xf numFmtId="0" fontId="8" fillId="34" borderId="17" xfId="0" applyFont="1" applyFill="1" applyBorder="1" applyAlignment="1">
      <alignment horizontal="center" vertical="center" wrapText="1"/>
    </xf>
    <xf numFmtId="0" fontId="12" fillId="0" borderId="17" xfId="0" applyNumberFormat="1" applyFont="1" applyFill="1" applyBorder="1" applyAlignment="1">
      <alignment horizontal="left" vertical="top" wrapText="1"/>
    </xf>
    <xf numFmtId="0" fontId="12" fillId="0" borderId="17" xfId="0" applyNumberFormat="1" applyFont="1" applyBorder="1" applyAlignment="1">
      <alignment horizontal="left" vertical="center" wrapText="1"/>
    </xf>
    <xf numFmtId="0" fontId="12" fillId="0" borderId="17" xfId="0" applyFont="1" applyBorder="1" applyAlignment="1">
      <alignment horizontal="center" vertical="center" wrapText="1"/>
    </xf>
    <xf numFmtId="0" fontId="8" fillId="34" borderId="17" xfId="17" applyFont="1" applyFill="1" applyBorder="1" applyAlignment="1">
      <alignment horizontal="left" vertical="top" wrapText="1"/>
    </xf>
    <xf numFmtId="0" fontId="9" fillId="34" borderId="19" xfId="17" applyFont="1" applyFill="1" applyBorder="1" applyAlignment="1">
      <alignment vertical="top" wrapText="1"/>
    </xf>
    <xf numFmtId="0" fontId="9" fillId="34" borderId="17" xfId="17" applyFont="1" applyFill="1" applyBorder="1" applyAlignment="1">
      <alignment vertical="top" wrapText="1"/>
    </xf>
    <xf numFmtId="0" fontId="8" fillId="34" borderId="25" xfId="0" applyFont="1" applyFill="1" applyBorder="1" applyAlignment="1">
      <alignment horizontal="left" vertical="center" wrapText="1"/>
    </xf>
    <xf numFmtId="0" fontId="9" fillId="34" borderId="19" xfId="0" applyFont="1" applyFill="1" applyBorder="1" applyAlignment="1">
      <alignment horizontal="left" vertical="top" wrapText="1"/>
    </xf>
    <xf numFmtId="0" fontId="12" fillId="0" borderId="0" xfId="0" applyFont="1" applyBorder="1" applyAlignment="1">
      <alignment vertical="top" wrapText="1"/>
    </xf>
    <xf numFmtId="0" fontId="86" fillId="34" borderId="19" xfId="0" applyFont="1" applyFill="1" applyBorder="1" applyAlignment="1">
      <alignment horizontal="left" vertical="top" wrapText="1"/>
    </xf>
    <xf numFmtId="0" fontId="12" fillId="34" borderId="0" xfId="0" applyFont="1" applyFill="1" applyBorder="1" applyAlignment="1">
      <alignment horizontal="left" vertical="center"/>
    </xf>
    <xf numFmtId="0" fontId="62" fillId="34" borderId="0" xfId="0" applyFont="1" applyFill="1" applyBorder="1" applyAlignment="1">
      <alignment horizontal="left" vertical="center"/>
    </xf>
    <xf numFmtId="0" fontId="25" fillId="34" borderId="0" xfId="0" applyFont="1" applyFill="1" applyBorder="1" applyAlignment="1">
      <alignment vertical="center"/>
    </xf>
    <xf numFmtId="0" fontId="12" fillId="34" borderId="0" xfId="0" applyFont="1" applyFill="1" applyBorder="1" applyAlignment="1">
      <alignment/>
    </xf>
    <xf numFmtId="0" fontId="12" fillId="34" borderId="0" xfId="0" applyFont="1" applyFill="1" applyBorder="1" applyAlignment="1">
      <alignment vertical="top"/>
    </xf>
    <xf numFmtId="3" fontId="12" fillId="34" borderId="0" xfId="0" applyNumberFormat="1" applyFont="1" applyFill="1" applyBorder="1" applyAlignment="1">
      <alignment/>
    </xf>
    <xf numFmtId="190" fontId="12" fillId="34" borderId="0" xfId="0" applyNumberFormat="1" applyFont="1" applyFill="1" applyBorder="1" applyAlignment="1">
      <alignment/>
    </xf>
    <xf numFmtId="0" fontId="25" fillId="34" borderId="0" xfId="0" applyFont="1" applyFill="1" applyBorder="1" applyAlignment="1">
      <alignment horizontal="left" vertical="center"/>
    </xf>
    <xf numFmtId="190" fontId="25" fillId="34" borderId="0" xfId="0" applyNumberFormat="1" applyFont="1" applyFill="1" applyBorder="1" applyAlignment="1">
      <alignment horizontal="center" vertical="center"/>
    </xf>
    <xf numFmtId="0" fontId="25" fillId="34" borderId="0" xfId="0" applyFont="1" applyFill="1" applyBorder="1" applyAlignment="1">
      <alignment/>
    </xf>
    <xf numFmtId="0" fontId="62" fillId="34" borderId="0" xfId="0" applyFont="1" applyFill="1" applyBorder="1" applyAlignment="1">
      <alignment horizontal="left"/>
    </xf>
    <xf numFmtId="0" fontId="25" fillId="34" borderId="0" xfId="0" applyFont="1" applyFill="1" applyBorder="1" applyAlignment="1">
      <alignment/>
    </xf>
    <xf numFmtId="0" fontId="25" fillId="34" borderId="0" xfId="0" applyFont="1" applyFill="1" applyBorder="1" applyAlignment="1">
      <alignment/>
    </xf>
    <xf numFmtId="0" fontId="25" fillId="34" borderId="0" xfId="0" applyFont="1" applyFill="1" applyBorder="1" applyAlignment="1">
      <alignment horizontal="left" vertical="center"/>
    </xf>
    <xf numFmtId="3" fontId="25" fillId="34" borderId="0" xfId="0" applyNumberFormat="1" applyFont="1" applyFill="1" applyBorder="1" applyAlignment="1">
      <alignment horizontal="left" vertical="center"/>
    </xf>
    <xf numFmtId="3" fontId="12" fillId="34" borderId="0" xfId="0" applyNumberFormat="1" applyFont="1" applyFill="1" applyBorder="1" applyAlignment="1">
      <alignment horizontal="right" vertical="center"/>
    </xf>
    <xf numFmtId="3" fontId="25" fillId="34" borderId="0" xfId="0" applyNumberFormat="1" applyFont="1" applyFill="1" applyBorder="1" applyAlignment="1">
      <alignment horizontal="right" vertical="center"/>
    </xf>
    <xf numFmtId="0" fontId="12" fillId="34" borderId="0" xfId="0" applyFont="1" applyFill="1" applyBorder="1" applyAlignment="1">
      <alignment vertical="top" wrapText="1"/>
    </xf>
    <xf numFmtId="0" fontId="12" fillId="34" borderId="0" xfId="0" applyFont="1" applyFill="1" applyBorder="1" applyAlignment="1">
      <alignment vertical="center"/>
    </xf>
    <xf numFmtId="3" fontId="25" fillId="34" borderId="0" xfId="0" applyNumberFormat="1" applyFont="1" applyFill="1" applyBorder="1" applyAlignment="1">
      <alignment horizontal="center" vertical="center"/>
    </xf>
    <xf numFmtId="190" fontId="8" fillId="34" borderId="25" xfId="42" applyNumberFormat="1" applyFont="1" applyFill="1" applyBorder="1" applyAlignment="1">
      <alignment horizontal="center" vertical="center" wrapText="1"/>
    </xf>
    <xf numFmtId="190" fontId="12" fillId="34" borderId="0" xfId="42" applyNumberFormat="1" applyFont="1" applyFill="1" applyBorder="1" applyAlignment="1">
      <alignment/>
    </xf>
    <xf numFmtId="0" fontId="12" fillId="34" borderId="21" xfId="0" applyFont="1" applyFill="1" applyBorder="1" applyAlignment="1">
      <alignment/>
    </xf>
    <xf numFmtId="0" fontId="8" fillId="34" borderId="27" xfId="0" applyFont="1" applyFill="1" applyBorder="1" applyAlignment="1">
      <alignment vertical="top" wrapText="1"/>
    </xf>
    <xf numFmtId="0" fontId="8" fillId="34" borderId="25" xfId="0" applyFont="1" applyFill="1" applyBorder="1" applyAlignment="1">
      <alignment vertical="top" wrapText="1"/>
    </xf>
    <xf numFmtId="0" fontId="8" fillId="34" borderId="25" xfId="0" applyFont="1" applyFill="1" applyBorder="1" applyAlignment="1">
      <alignment horizontal="left" vertical="center" wrapText="1"/>
    </xf>
    <xf numFmtId="0" fontId="8" fillId="34" borderId="18" xfId="0" applyFont="1" applyFill="1" applyBorder="1" applyAlignment="1">
      <alignment horizontal="left" vertical="center" wrapText="1"/>
    </xf>
    <xf numFmtId="190" fontId="25" fillId="34" borderId="25" xfId="42" applyNumberFormat="1" applyFont="1" applyFill="1" applyBorder="1" applyAlignment="1">
      <alignment horizontal="center" vertical="center" wrapText="1"/>
    </xf>
    <xf numFmtId="190" fontId="12" fillId="34" borderId="0" xfId="42" applyNumberFormat="1" applyFont="1" applyFill="1" applyBorder="1" applyAlignment="1">
      <alignment horizontal="center" vertical="center"/>
    </xf>
    <xf numFmtId="0" fontId="25" fillId="34" borderId="25" xfId="0" applyFont="1" applyFill="1" applyBorder="1" applyAlignment="1">
      <alignment horizontal="left" vertical="center" wrapText="1"/>
    </xf>
    <xf numFmtId="0" fontId="25" fillId="34" borderId="18" xfId="0" applyFont="1" applyFill="1" applyBorder="1" applyAlignment="1">
      <alignment horizontal="left" vertical="center" wrapText="1"/>
    </xf>
    <xf numFmtId="190" fontId="12" fillId="34" borderId="0" xfId="42" applyNumberFormat="1" applyFont="1" applyFill="1" applyBorder="1" applyAlignment="1">
      <alignment horizontal="center" vertical="center"/>
    </xf>
    <xf numFmtId="190" fontId="25" fillId="34" borderId="0" xfId="42" applyNumberFormat="1" applyFont="1" applyFill="1" applyBorder="1" applyAlignment="1">
      <alignment horizontal="center" vertical="center"/>
    </xf>
    <xf numFmtId="190" fontId="25" fillId="7" borderId="17" xfId="42" applyNumberFormat="1"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17" xfId="0" applyFont="1" applyFill="1" applyBorder="1" applyAlignment="1">
      <alignment horizontal="center" vertical="center" wrapText="1"/>
    </xf>
    <xf numFmtId="190" fontId="25" fillId="6" borderId="17" xfId="42" applyNumberFormat="1" applyFont="1" applyFill="1" applyBorder="1" applyAlignment="1">
      <alignment horizontal="center" vertical="center" wrapText="1"/>
    </xf>
    <xf numFmtId="0" fontId="8" fillId="7" borderId="28" xfId="0" applyFont="1" applyFill="1" applyBorder="1" applyAlignment="1">
      <alignment horizontal="left" vertical="center" wrapText="1"/>
    </xf>
    <xf numFmtId="0" fontId="8" fillId="7" borderId="29" xfId="0" applyFont="1" applyFill="1" applyBorder="1" applyAlignment="1">
      <alignment horizontal="left" vertical="center" wrapText="1"/>
    </xf>
    <xf numFmtId="0" fontId="25" fillId="7" borderId="29" xfId="0" applyFont="1" applyFill="1" applyBorder="1" applyAlignment="1">
      <alignment vertical="top" wrapText="1"/>
    </xf>
    <xf numFmtId="190" fontId="25" fillId="7" borderId="17" xfId="42" applyNumberFormat="1" applyFont="1" applyFill="1" applyBorder="1" applyAlignment="1">
      <alignment vertical="top" wrapText="1"/>
    </xf>
    <xf numFmtId="190" fontId="25" fillId="7" borderId="29" xfId="42" applyNumberFormat="1" applyFont="1" applyFill="1" applyBorder="1" applyAlignment="1">
      <alignment horizontal="center" vertical="center" wrapText="1"/>
    </xf>
    <xf numFmtId="0" fontId="8" fillId="7" borderId="21" xfId="0" applyFont="1" applyFill="1" applyBorder="1" applyAlignment="1">
      <alignment horizontal="left" vertical="center" wrapText="1"/>
    </xf>
    <xf numFmtId="0" fontId="8" fillId="7" borderId="0" xfId="0" applyFont="1" applyFill="1" applyBorder="1" applyAlignment="1">
      <alignment horizontal="left" vertical="center" wrapText="1"/>
    </xf>
    <xf numFmtId="0" fontId="25" fillId="7" borderId="0" xfId="0" applyFont="1" applyFill="1" applyBorder="1" applyAlignment="1">
      <alignment vertical="top" wrapText="1"/>
    </xf>
    <xf numFmtId="190" fontId="25" fillId="7" borderId="0" xfId="42" applyNumberFormat="1" applyFont="1" applyFill="1" applyBorder="1" applyAlignment="1">
      <alignment horizontal="center" vertical="center" wrapText="1"/>
    </xf>
    <xf numFmtId="190" fontId="12" fillId="7" borderId="17" xfId="42" applyNumberFormat="1" applyFont="1" applyFill="1" applyBorder="1" applyAlignment="1">
      <alignment vertical="center" wrapText="1"/>
    </xf>
    <xf numFmtId="0" fontId="8" fillId="7" borderId="29" xfId="0" applyFont="1" applyFill="1" applyBorder="1" applyAlignment="1">
      <alignment vertical="center" wrapText="1"/>
    </xf>
    <xf numFmtId="190" fontId="25" fillId="7" borderId="17" xfId="42" applyNumberFormat="1" applyFont="1" applyFill="1" applyBorder="1" applyAlignment="1">
      <alignment vertical="center" wrapText="1"/>
    </xf>
    <xf numFmtId="0" fontId="8" fillId="7" borderId="17" xfId="0" applyFont="1" applyFill="1" applyBorder="1" applyAlignment="1">
      <alignment vertical="center" wrapText="1"/>
    </xf>
    <xf numFmtId="3" fontId="98" fillId="7" borderId="17" xfId="0" applyNumberFormat="1" applyFont="1" applyFill="1" applyBorder="1" applyAlignment="1">
      <alignment vertical="center" wrapText="1"/>
    </xf>
    <xf numFmtId="0" fontId="8" fillId="7" borderId="28" xfId="0" applyFont="1" applyFill="1" applyBorder="1" applyAlignment="1">
      <alignment vertical="center" wrapText="1"/>
    </xf>
    <xf numFmtId="0" fontId="8" fillId="7" borderId="30" xfId="0" applyFont="1" applyFill="1" applyBorder="1" applyAlignment="1">
      <alignment vertical="center" wrapText="1"/>
    </xf>
    <xf numFmtId="0" fontId="8" fillId="7" borderId="0" xfId="0" applyFont="1" applyFill="1" applyBorder="1" applyAlignment="1">
      <alignment vertical="center" wrapText="1"/>
    </xf>
    <xf numFmtId="0" fontId="9" fillId="7" borderId="17" xfId="0" applyFont="1" applyFill="1" applyBorder="1" applyAlignment="1">
      <alignment horizontal="left" vertical="center" wrapText="1"/>
    </xf>
    <xf numFmtId="0" fontId="8" fillId="7" borderId="27" xfId="0" applyFont="1" applyFill="1" applyBorder="1" applyAlignment="1">
      <alignment horizontal="left" vertical="center" wrapText="1"/>
    </xf>
    <xf numFmtId="0" fontId="8" fillId="7" borderId="25" xfId="0" applyFont="1" applyFill="1" applyBorder="1" applyAlignment="1">
      <alignment horizontal="left" vertical="center" wrapText="1"/>
    </xf>
    <xf numFmtId="190" fontId="25" fillId="7" borderId="18" xfId="42" applyNumberFormat="1" applyFont="1" applyFill="1" applyBorder="1" applyAlignment="1">
      <alignment vertical="center" wrapText="1"/>
    </xf>
    <xf numFmtId="0" fontId="8" fillId="7" borderId="18" xfId="0" applyFont="1" applyFill="1" applyBorder="1" applyAlignment="1">
      <alignment horizontal="left" vertical="center" wrapText="1"/>
    </xf>
    <xf numFmtId="0" fontId="25" fillId="6" borderId="25" xfId="0" applyFont="1" applyFill="1" applyBorder="1" applyAlignment="1">
      <alignment vertical="top" wrapText="1"/>
    </xf>
    <xf numFmtId="190" fontId="25" fillId="6" borderId="17" xfId="42" applyNumberFormat="1" applyFont="1" applyFill="1" applyBorder="1" applyAlignment="1">
      <alignment vertical="center" wrapText="1"/>
    </xf>
    <xf numFmtId="190" fontId="25" fillId="6" borderId="25" xfId="42" applyNumberFormat="1" applyFont="1" applyFill="1" applyBorder="1" applyAlignment="1">
      <alignment vertical="center" wrapText="1"/>
    </xf>
    <xf numFmtId="3" fontId="12" fillId="34" borderId="17" xfId="0" applyNumberFormat="1" applyFont="1" applyFill="1" applyBorder="1" applyAlignment="1">
      <alignment horizontal="center" vertical="center"/>
    </xf>
    <xf numFmtId="190" fontId="12" fillId="34" borderId="17" xfId="42" applyNumberFormat="1" applyFont="1" applyFill="1" applyBorder="1" applyAlignment="1">
      <alignment vertical="center"/>
    </xf>
    <xf numFmtId="0" fontId="8" fillId="7" borderId="25" xfId="0" applyFont="1" applyFill="1" applyBorder="1" applyAlignment="1">
      <alignment vertical="center" wrapText="1"/>
    </xf>
    <xf numFmtId="0" fontId="8" fillId="10" borderId="17" xfId="0" applyFont="1" applyFill="1" applyBorder="1" applyAlignment="1">
      <alignment vertical="center"/>
    </xf>
    <xf numFmtId="0" fontId="8" fillId="10" borderId="27" xfId="0" applyFont="1" applyFill="1" applyBorder="1" applyAlignment="1">
      <alignment vertical="center"/>
    </xf>
    <xf numFmtId="9" fontId="25" fillId="7" borderId="23" xfId="63" applyFont="1" applyFill="1" applyBorder="1" applyAlignment="1">
      <alignment vertical="top" wrapText="1"/>
    </xf>
    <xf numFmtId="0" fontId="8" fillId="6" borderId="19" xfId="0" applyFont="1" applyFill="1" applyBorder="1" applyAlignment="1">
      <alignment horizontal="center" vertical="center" wrapText="1"/>
    </xf>
    <xf numFmtId="0" fontId="8" fillId="10" borderId="25" xfId="0" applyFont="1" applyFill="1" applyBorder="1" applyAlignment="1">
      <alignment vertical="center"/>
    </xf>
    <xf numFmtId="0" fontId="8" fillId="10" borderId="18" xfId="0" applyFont="1" applyFill="1" applyBorder="1" applyAlignment="1">
      <alignment vertical="center"/>
    </xf>
    <xf numFmtId="0" fontId="8" fillId="7" borderId="21" xfId="0" applyFont="1" applyFill="1" applyBorder="1" applyAlignment="1">
      <alignment vertical="center" wrapText="1"/>
    </xf>
    <xf numFmtId="0" fontId="8" fillId="7" borderId="32" xfId="0" applyFont="1" applyFill="1" applyBorder="1" applyAlignment="1">
      <alignment vertical="center" wrapText="1"/>
    </xf>
    <xf numFmtId="190" fontId="25" fillId="7" borderId="23" xfId="42" applyNumberFormat="1" applyFont="1" applyFill="1" applyBorder="1" applyAlignment="1">
      <alignment horizontal="center" vertical="center" wrapText="1"/>
    </xf>
    <xf numFmtId="0" fontId="25" fillId="7" borderId="23" xfId="0" applyFont="1" applyFill="1" applyBorder="1" applyAlignment="1">
      <alignment vertical="top" wrapText="1"/>
    </xf>
    <xf numFmtId="201" fontId="8" fillId="4" borderId="25" xfId="42" applyNumberFormat="1" applyFont="1" applyFill="1" applyBorder="1" applyAlignment="1">
      <alignment vertical="center"/>
    </xf>
    <xf numFmtId="201" fontId="8" fillId="4" borderId="18" xfId="42" applyNumberFormat="1" applyFont="1" applyFill="1" applyBorder="1" applyAlignment="1">
      <alignment vertical="center"/>
    </xf>
    <xf numFmtId="0" fontId="8" fillId="4" borderId="27" xfId="0" applyFont="1" applyFill="1" applyBorder="1" applyAlignment="1">
      <alignment vertical="center" wrapText="1"/>
    </xf>
    <xf numFmtId="0" fontId="8" fillId="4" borderId="25" xfId="0" applyFont="1" applyFill="1" applyBorder="1" applyAlignment="1">
      <alignment vertical="center" wrapText="1"/>
    </xf>
    <xf numFmtId="0" fontId="8" fillId="4" borderId="18" xfId="0" applyFont="1" applyFill="1" applyBorder="1" applyAlignment="1">
      <alignment vertical="center" wrapText="1"/>
    </xf>
    <xf numFmtId="190" fontId="99" fillId="6" borderId="17" xfId="42" applyNumberFormat="1" applyFont="1" applyFill="1" applyBorder="1" applyAlignment="1">
      <alignment vertical="top" wrapText="1"/>
    </xf>
    <xf numFmtId="0" fontId="8" fillId="0" borderId="0" xfId="0" applyFont="1" applyBorder="1" applyAlignment="1">
      <alignment horizontal="left" vertical="top" wrapText="1"/>
    </xf>
    <xf numFmtId="190" fontId="25" fillId="7" borderId="19" xfId="42" applyNumberFormat="1" applyFont="1" applyFill="1" applyBorder="1" applyAlignment="1">
      <alignment horizontal="center" vertical="center" wrapText="1"/>
    </xf>
    <xf numFmtId="9" fontId="8" fillId="7" borderId="23" xfId="63" applyFont="1" applyFill="1" applyBorder="1" applyAlignment="1">
      <alignment vertical="center" wrapText="1"/>
    </xf>
    <xf numFmtId="190" fontId="25" fillId="7" borderId="0" xfId="42" applyNumberFormat="1" applyFont="1" applyFill="1" applyBorder="1" applyAlignment="1">
      <alignment vertical="center" wrapText="1"/>
    </xf>
    <xf numFmtId="190" fontId="25" fillId="7" borderId="27" xfId="42" applyNumberFormat="1" applyFont="1" applyFill="1" applyBorder="1" applyAlignment="1">
      <alignment vertical="top" wrapText="1"/>
    </xf>
    <xf numFmtId="0" fontId="9" fillId="34" borderId="0" xfId="0" applyFont="1" applyFill="1" applyBorder="1" applyAlignment="1">
      <alignment wrapText="1"/>
    </xf>
    <xf numFmtId="41" fontId="12" fillId="34" borderId="0" xfId="43" applyFont="1" applyFill="1" applyBorder="1" applyAlignment="1">
      <alignment horizontal="left" vertical="center"/>
    </xf>
    <xf numFmtId="41" fontId="25" fillId="34" borderId="18" xfId="43" applyFont="1" applyFill="1" applyBorder="1" applyAlignment="1">
      <alignment horizontal="left" vertical="center" wrapText="1"/>
    </xf>
    <xf numFmtId="41" fontId="8" fillId="34" borderId="18" xfId="43" applyFont="1" applyFill="1" applyBorder="1" applyAlignment="1">
      <alignment horizontal="left" vertical="center" wrapText="1"/>
    </xf>
    <xf numFmtId="41" fontId="8" fillId="34" borderId="25" xfId="43" applyFont="1" applyFill="1" applyBorder="1" applyAlignment="1">
      <alignment horizontal="left" vertical="center" wrapText="1"/>
    </xf>
    <xf numFmtId="41" fontId="25" fillId="7" borderId="18" xfId="43" applyFont="1" applyFill="1" applyBorder="1" applyAlignment="1">
      <alignment horizontal="center" vertical="center" wrapText="1"/>
    </xf>
    <xf numFmtId="41" fontId="25" fillId="7" borderId="17" xfId="43" applyFont="1" applyFill="1" applyBorder="1" applyAlignment="1">
      <alignment horizontal="center" vertical="center" wrapText="1"/>
    </xf>
    <xf numFmtId="41" fontId="25" fillId="7" borderId="19" xfId="43" applyFont="1" applyFill="1" applyBorder="1" applyAlignment="1">
      <alignment vertical="top" wrapText="1"/>
    </xf>
    <xf numFmtId="41" fontId="25" fillId="7" borderId="30" xfId="43" applyFont="1" applyFill="1" applyBorder="1" applyAlignment="1">
      <alignment horizontal="center" vertical="center" wrapText="1"/>
    </xf>
    <xf numFmtId="41" fontId="8" fillId="10" borderId="25" xfId="43" applyFont="1" applyFill="1" applyBorder="1" applyAlignment="1">
      <alignment vertical="center"/>
    </xf>
    <xf numFmtId="41" fontId="25" fillId="7" borderId="17" xfId="43" applyFont="1" applyFill="1" applyBorder="1" applyAlignment="1">
      <alignment vertical="center" wrapText="1"/>
    </xf>
    <xf numFmtId="41" fontId="25" fillId="7" borderId="23" xfId="43" applyFont="1" applyFill="1" applyBorder="1" applyAlignment="1">
      <alignment horizontal="center" vertical="center" wrapText="1"/>
    </xf>
    <xf numFmtId="41" fontId="8" fillId="4" borderId="25" xfId="43" applyFont="1" applyFill="1" applyBorder="1" applyAlignment="1">
      <alignment vertical="center"/>
    </xf>
    <xf numFmtId="41" fontId="25" fillId="7" borderId="23" xfId="43" applyFont="1" applyFill="1" applyBorder="1" applyAlignment="1">
      <alignment horizontal="center" vertical="center" wrapText="1"/>
    </xf>
    <xf numFmtId="41" fontId="25" fillId="7" borderId="23" xfId="43" applyFont="1" applyFill="1" applyBorder="1" applyAlignment="1">
      <alignment vertical="center" wrapText="1"/>
    </xf>
    <xf numFmtId="41" fontId="25" fillId="7" borderId="27" xfId="43" applyFont="1" applyFill="1" applyBorder="1" applyAlignment="1">
      <alignment vertical="top" wrapText="1"/>
    </xf>
    <xf numFmtId="41" fontId="8" fillId="4" borderId="25" xfId="43" applyFont="1" applyFill="1" applyBorder="1" applyAlignment="1">
      <alignment vertical="center" wrapText="1"/>
    </xf>
    <xf numFmtId="41" fontId="12" fillId="34" borderId="0" xfId="43" applyFont="1" applyFill="1" applyBorder="1" applyAlignment="1">
      <alignment vertical="center"/>
    </xf>
    <xf numFmtId="190" fontId="9" fillId="6" borderId="17" xfId="42" applyNumberFormat="1" applyFont="1" applyFill="1" applyBorder="1" applyAlignment="1">
      <alignment vertical="top" wrapText="1"/>
    </xf>
    <xf numFmtId="0" fontId="3" fillId="6" borderId="17" xfId="0" applyFont="1" applyFill="1" applyBorder="1" applyAlignment="1">
      <alignment vertical="top" wrapText="1"/>
    </xf>
    <xf numFmtId="0" fontId="3" fillId="6" borderId="17" xfId="0" applyFont="1" applyFill="1" applyBorder="1" applyAlignment="1">
      <alignment horizontal="right" vertical="top" wrapText="1"/>
    </xf>
    <xf numFmtId="9" fontId="65" fillId="6" borderId="23" xfId="0" applyNumberFormat="1" applyFont="1" applyFill="1" applyBorder="1" applyAlignment="1">
      <alignment horizontal="center" vertical="center" wrapText="1"/>
    </xf>
    <xf numFmtId="0" fontId="100" fillId="6" borderId="23" xfId="0" applyFont="1" applyFill="1" applyBorder="1" applyAlignment="1">
      <alignment horizontal="center" vertical="center" wrapText="1"/>
    </xf>
    <xf numFmtId="9" fontId="3" fillId="6" borderId="17" xfId="0" applyNumberFormat="1" applyFont="1" applyFill="1" applyBorder="1" applyAlignment="1">
      <alignment vertical="top" wrapText="1"/>
    </xf>
    <xf numFmtId="9" fontId="3" fillId="6" borderId="17" xfId="63" applyFont="1" applyFill="1" applyBorder="1" applyAlignment="1">
      <alignment vertical="top" wrapText="1"/>
    </xf>
    <xf numFmtId="0" fontId="3" fillId="6" borderId="17" xfId="0" applyFont="1" applyFill="1" applyBorder="1" applyAlignment="1">
      <alignment horizontal="left" vertical="top" wrapText="1"/>
    </xf>
    <xf numFmtId="0" fontId="3" fillId="6" borderId="23" xfId="0" applyFont="1" applyFill="1" applyBorder="1" applyAlignment="1">
      <alignment vertical="top" wrapText="1"/>
    </xf>
    <xf numFmtId="190" fontId="3" fillId="6" borderId="17" xfId="42" applyNumberFormat="1" applyFont="1" applyFill="1" applyBorder="1" applyAlignment="1">
      <alignment vertical="top" wrapText="1"/>
    </xf>
    <xf numFmtId="3" fontId="69" fillId="7" borderId="17" xfId="0" applyNumberFormat="1" applyFont="1" applyFill="1" applyBorder="1" applyAlignment="1">
      <alignment vertical="center" wrapText="1"/>
    </xf>
    <xf numFmtId="0" fontId="3" fillId="7" borderId="17" xfId="0" applyFont="1" applyFill="1" applyBorder="1" applyAlignment="1">
      <alignment vertical="top" wrapText="1"/>
    </xf>
    <xf numFmtId="41" fontId="3" fillId="7" borderId="17" xfId="43" applyFont="1" applyFill="1" applyBorder="1" applyAlignment="1">
      <alignment horizontal="right" vertical="center" wrapText="1"/>
    </xf>
    <xf numFmtId="0" fontId="25" fillId="7" borderId="0" xfId="0" applyFont="1" applyFill="1" applyBorder="1" applyAlignment="1">
      <alignment horizontal="left" vertical="center" wrapText="1"/>
    </xf>
    <xf numFmtId="0" fontId="25" fillId="7" borderId="21" xfId="0" applyFont="1" applyFill="1" applyBorder="1" applyAlignment="1">
      <alignment horizontal="left" vertical="center" wrapText="1"/>
    </xf>
    <xf numFmtId="0" fontId="3" fillId="6" borderId="17" xfId="0" applyFont="1" applyFill="1" applyBorder="1" applyAlignment="1">
      <alignment horizontal="left" vertical="top" wrapText="1"/>
    </xf>
    <xf numFmtId="0" fontId="28" fillId="6" borderId="17"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8" xfId="0" applyFont="1" applyFill="1" applyBorder="1" applyAlignment="1">
      <alignment horizontal="justify" vertical="center" wrapText="1"/>
    </xf>
    <xf numFmtId="0" fontId="28" fillId="6" borderId="17" xfId="0" applyFont="1" applyFill="1" applyBorder="1" applyAlignment="1">
      <alignment horizontal="left" vertical="center" wrapText="1"/>
    </xf>
    <xf numFmtId="0" fontId="28" fillId="6" borderId="17" xfId="0" applyFont="1" applyFill="1" applyBorder="1" applyAlignment="1">
      <alignment horizontal="center" vertical="top" wrapText="1"/>
    </xf>
    <xf numFmtId="190" fontId="85" fillId="6" borderId="17" xfId="42" applyNumberFormat="1" applyFont="1" applyFill="1" applyBorder="1" applyAlignment="1">
      <alignment vertical="top" wrapText="1"/>
    </xf>
    <xf numFmtId="0" fontId="3" fillId="6" borderId="17" xfId="0" applyFont="1" applyFill="1" applyBorder="1" applyAlignment="1">
      <alignment horizontal="center" vertical="center" wrapText="1"/>
    </xf>
    <xf numFmtId="0" fontId="3" fillId="6" borderId="18" xfId="0" applyFont="1" applyFill="1" applyBorder="1" applyAlignment="1">
      <alignment horizontal="justify" vertical="center" wrapText="1"/>
    </xf>
    <xf numFmtId="190" fontId="3" fillId="7" borderId="17" xfId="42" applyNumberFormat="1" applyFont="1" applyFill="1" applyBorder="1" applyAlignment="1">
      <alignment horizontal="center" vertical="center" wrapText="1"/>
    </xf>
    <xf numFmtId="41" fontId="3" fillId="7" borderId="17" xfId="43" applyFont="1" applyFill="1" applyBorder="1" applyAlignment="1">
      <alignment horizontal="center" vertical="center" wrapText="1"/>
    </xf>
    <xf numFmtId="0" fontId="3" fillId="7" borderId="17" xfId="0" applyFont="1" applyFill="1" applyBorder="1" applyAlignment="1">
      <alignment vertical="center" wrapText="1"/>
    </xf>
    <xf numFmtId="0" fontId="12" fillId="7" borderId="17" xfId="0" applyFont="1" applyFill="1" applyBorder="1" applyAlignment="1">
      <alignment vertical="top" wrapText="1"/>
    </xf>
    <xf numFmtId="0" fontId="3" fillId="7" borderId="27" xfId="0" applyFont="1" applyFill="1" applyBorder="1" applyAlignment="1">
      <alignment vertical="top" wrapText="1"/>
    </xf>
    <xf numFmtId="190" fontId="3" fillId="7" borderId="17" xfId="42" applyNumberFormat="1" applyFont="1" applyFill="1" applyBorder="1" applyAlignment="1">
      <alignment vertical="top" wrapText="1"/>
    </xf>
    <xf numFmtId="0" fontId="3" fillId="6" borderId="17" xfId="44" applyNumberFormat="1" applyFont="1" applyFill="1" applyBorder="1" applyAlignment="1">
      <alignment horizontal="left" vertical="top" wrapText="1"/>
    </xf>
    <xf numFmtId="0" fontId="29" fillId="6" borderId="18" xfId="0" applyFont="1" applyFill="1" applyBorder="1" applyAlignment="1">
      <alignment horizontal="justify" vertical="top" wrapText="1"/>
    </xf>
    <xf numFmtId="198" fontId="3" fillId="7" borderId="17" xfId="0" applyNumberFormat="1" applyFont="1" applyFill="1" applyBorder="1" applyAlignment="1">
      <alignment vertical="top" wrapText="1"/>
    </xf>
    <xf numFmtId="0" fontId="29" fillId="6" borderId="17" xfId="0" applyFont="1" applyFill="1" applyBorder="1" applyAlignment="1">
      <alignment horizontal="center" vertical="top"/>
    </xf>
    <xf numFmtId="0" fontId="3" fillId="6" borderId="17" xfId="0" applyFont="1" applyFill="1" applyBorder="1" applyAlignment="1">
      <alignment horizontal="center" vertical="top" wrapText="1"/>
    </xf>
    <xf numFmtId="0" fontId="3" fillId="6" borderId="18" xfId="0" applyFont="1" applyFill="1" applyBorder="1" applyAlignment="1">
      <alignment horizontal="left" vertical="top" wrapText="1"/>
    </xf>
    <xf numFmtId="0" fontId="3" fillId="6" borderId="23" xfId="0" applyFont="1" applyFill="1" applyBorder="1" applyAlignment="1">
      <alignment horizontal="center" vertical="top" wrapText="1"/>
    </xf>
    <xf numFmtId="0" fontId="65" fillId="6" borderId="23" xfId="0" applyFont="1" applyFill="1" applyBorder="1" applyAlignment="1">
      <alignment horizontal="center" vertical="top" wrapText="1"/>
    </xf>
    <xf numFmtId="0" fontId="3" fillId="6" borderId="18" xfId="0" applyFont="1" applyFill="1" applyBorder="1" applyAlignment="1">
      <alignment horizontal="left" vertical="top" wrapText="1"/>
    </xf>
    <xf numFmtId="0" fontId="3" fillId="6" borderId="17" xfId="0" applyFont="1" applyFill="1" applyBorder="1" applyAlignment="1">
      <alignment horizontal="left" vertical="top" wrapText="1"/>
    </xf>
    <xf numFmtId="3" fontId="3" fillId="7" borderId="17" xfId="0" applyNumberFormat="1" applyFont="1" applyFill="1" applyBorder="1" applyAlignment="1">
      <alignment vertical="center" wrapText="1"/>
    </xf>
    <xf numFmtId="190" fontId="3" fillId="7" borderId="27" xfId="42" applyNumberFormat="1" applyFont="1" applyFill="1" applyBorder="1" applyAlignment="1">
      <alignment horizontal="center" vertical="center" wrapText="1"/>
    </xf>
    <xf numFmtId="190" fontId="3" fillId="7" borderId="27" xfId="42" applyNumberFormat="1" applyFont="1" applyFill="1" applyBorder="1" applyAlignment="1">
      <alignment horizontal="center" vertical="top" wrapText="1"/>
    </xf>
    <xf numFmtId="41" fontId="3" fillId="7" borderId="17" xfId="43" applyFont="1" applyFill="1" applyBorder="1" applyAlignment="1">
      <alignment horizontal="right" vertical="top" wrapText="1"/>
    </xf>
    <xf numFmtId="3" fontId="3" fillId="7" borderId="17" xfId="0" applyNumberFormat="1" applyFont="1" applyFill="1" applyBorder="1" applyAlignment="1">
      <alignment horizontal="center" vertical="top" wrapText="1"/>
    </xf>
    <xf numFmtId="190" fontId="3" fillId="6" borderId="17" xfId="42" applyNumberFormat="1" applyFont="1" applyFill="1" applyBorder="1" applyAlignment="1">
      <alignment vertical="top" wrapText="1"/>
    </xf>
    <xf numFmtId="0" fontId="3" fillId="6" borderId="18" xfId="0" applyFont="1" applyFill="1" applyBorder="1" applyAlignment="1">
      <alignment horizontal="justify" vertical="top" wrapText="1"/>
    </xf>
    <xf numFmtId="0" fontId="8" fillId="6" borderId="19" xfId="0" applyFont="1" applyFill="1" applyBorder="1" applyAlignment="1">
      <alignment horizontal="center" vertical="center" wrapText="1"/>
    </xf>
    <xf numFmtId="0" fontId="3" fillId="7" borderId="17" xfId="0" applyFont="1" applyFill="1" applyBorder="1" applyAlignment="1">
      <alignment horizontal="left" vertical="top" wrapText="1"/>
    </xf>
    <xf numFmtId="171" fontId="12" fillId="34" borderId="0" xfId="0" applyNumberFormat="1" applyFont="1" applyFill="1" applyBorder="1" applyAlignment="1">
      <alignment/>
    </xf>
    <xf numFmtId="190" fontId="25" fillId="7" borderId="19" xfId="42" applyNumberFormat="1" applyFont="1" applyFill="1" applyBorder="1" applyAlignment="1">
      <alignment vertical="top" wrapText="1"/>
    </xf>
    <xf numFmtId="0" fontId="8" fillId="10" borderId="24" xfId="0" applyFont="1" applyFill="1" applyBorder="1" applyAlignment="1">
      <alignment vertical="center"/>
    </xf>
    <xf numFmtId="0" fontId="8" fillId="10" borderId="20" xfId="0" applyFont="1" applyFill="1" applyBorder="1" applyAlignment="1">
      <alignment vertical="center"/>
    </xf>
    <xf numFmtId="0" fontId="8" fillId="10" borderId="22" xfId="0" applyFont="1" applyFill="1" applyBorder="1" applyAlignment="1">
      <alignment vertical="center"/>
    </xf>
    <xf numFmtId="0" fontId="8" fillId="6" borderId="17" xfId="0" applyFont="1" applyFill="1" applyBorder="1" applyAlignment="1">
      <alignment horizontal="center" vertical="center"/>
    </xf>
    <xf numFmtId="190" fontId="25" fillId="7" borderId="25" xfId="42" applyNumberFormat="1" applyFont="1" applyFill="1" applyBorder="1" applyAlignment="1">
      <alignment vertical="center" wrapText="1"/>
    </xf>
    <xf numFmtId="190" fontId="25" fillId="6" borderId="18" xfId="42" applyNumberFormat="1" applyFont="1" applyFill="1" applyBorder="1" applyAlignment="1">
      <alignment vertical="center" wrapText="1"/>
    </xf>
    <xf numFmtId="9" fontId="25" fillId="6" borderId="17" xfId="63" applyFont="1" applyFill="1" applyBorder="1" applyAlignment="1">
      <alignment vertical="top" wrapText="1"/>
    </xf>
    <xf numFmtId="190" fontId="85" fillId="7" borderId="17" xfId="42" applyNumberFormat="1" applyFont="1" applyFill="1" applyBorder="1" applyAlignment="1">
      <alignment vertical="top" wrapText="1"/>
    </xf>
    <xf numFmtId="3" fontId="8" fillId="7" borderId="17" xfId="0" applyNumberFormat="1" applyFont="1" applyFill="1" applyBorder="1" applyAlignment="1">
      <alignment vertical="center" wrapText="1"/>
    </xf>
    <xf numFmtId="190" fontId="3" fillId="6" borderId="17" xfId="42" applyNumberFormat="1" applyFont="1" applyFill="1" applyBorder="1" applyAlignment="1">
      <alignment horizontal="right" vertical="top" wrapText="1"/>
    </xf>
    <xf numFmtId="0" fontId="3" fillId="7" borderId="25" xfId="0" applyFont="1" applyFill="1" applyBorder="1" applyAlignment="1">
      <alignment horizontal="left" vertical="top" wrapText="1"/>
    </xf>
    <xf numFmtId="0" fontId="3" fillId="7" borderId="17" xfId="0" applyFont="1" applyFill="1" applyBorder="1" applyAlignment="1">
      <alignment vertical="top" wrapText="1"/>
    </xf>
    <xf numFmtId="0" fontId="12" fillId="7" borderId="17" xfId="0" applyFont="1" applyFill="1" applyBorder="1" applyAlignment="1">
      <alignment horizontal="left" vertical="top" wrapText="1"/>
    </xf>
    <xf numFmtId="0" fontId="8" fillId="0" borderId="0" xfId="0" applyFont="1" applyBorder="1" applyAlignment="1">
      <alignment horizontal="left" vertical="top"/>
    </xf>
    <xf numFmtId="49" fontId="25" fillId="34" borderId="0" xfId="42" applyNumberFormat="1" applyFont="1" applyFill="1" applyBorder="1" applyAlignment="1">
      <alignment horizontal="center" vertical="center"/>
    </xf>
    <xf numFmtId="0" fontId="8" fillId="34" borderId="25" xfId="0" applyFont="1" applyFill="1" applyBorder="1" applyAlignment="1">
      <alignment horizontal="left" vertical="center" wrapText="1"/>
    </xf>
    <xf numFmtId="0" fontId="8" fillId="34" borderId="18" xfId="0" applyFont="1" applyFill="1" applyBorder="1" applyAlignment="1">
      <alignment horizontal="left" vertical="center" wrapText="1"/>
    </xf>
    <xf numFmtId="0" fontId="25" fillId="34" borderId="25" xfId="0" applyFont="1" applyFill="1" applyBorder="1" applyAlignment="1">
      <alignment horizontal="left" vertical="center" wrapText="1"/>
    </xf>
    <xf numFmtId="0" fontId="25" fillId="34" borderId="18" xfId="0" applyFont="1" applyFill="1" applyBorder="1" applyAlignment="1">
      <alignment horizontal="left" vertical="center" wrapText="1"/>
    </xf>
    <xf numFmtId="190" fontId="25" fillId="6" borderId="17" xfId="42" applyNumberFormat="1" applyFont="1" applyFill="1" applyBorder="1" applyAlignment="1">
      <alignment horizontal="center" vertical="center" wrapText="1"/>
    </xf>
    <xf numFmtId="190" fontId="85" fillId="7" borderId="17" xfId="42" applyNumberFormat="1" applyFont="1" applyFill="1" applyBorder="1" applyAlignment="1">
      <alignment horizontal="center" vertical="center" wrapText="1"/>
    </xf>
    <xf numFmtId="190" fontId="85" fillId="7" borderId="17" xfId="42" applyNumberFormat="1" applyFont="1" applyFill="1" applyBorder="1" applyAlignment="1">
      <alignment horizontal="center" vertical="top" wrapText="1"/>
    </xf>
    <xf numFmtId="0" fontId="8" fillId="6" borderId="28" xfId="0" applyFont="1" applyFill="1" applyBorder="1" applyAlignment="1">
      <alignment vertical="center" wrapText="1"/>
    </xf>
    <xf numFmtId="0" fontId="8" fillId="6" borderId="29" xfId="0" applyFont="1" applyFill="1" applyBorder="1" applyAlignment="1">
      <alignment vertical="center" wrapText="1"/>
    </xf>
    <xf numFmtId="0" fontId="8" fillId="6" borderId="30" xfId="0" applyFont="1" applyFill="1" applyBorder="1" applyAlignment="1">
      <alignment vertical="center" wrapText="1"/>
    </xf>
    <xf numFmtId="0" fontId="8" fillId="6" borderId="24" xfId="0" applyFont="1" applyFill="1" applyBorder="1" applyAlignment="1">
      <alignment vertical="center" wrapText="1"/>
    </xf>
    <xf numFmtId="0" fontId="8" fillId="6" borderId="20" xfId="0" applyFont="1" applyFill="1" applyBorder="1" applyAlignment="1">
      <alignment vertical="center" wrapText="1"/>
    </xf>
    <xf numFmtId="0" fontId="8" fillId="6" borderId="22" xfId="0" applyFont="1" applyFill="1" applyBorder="1" applyAlignment="1">
      <alignment vertical="center" wrapText="1"/>
    </xf>
    <xf numFmtId="190" fontId="25" fillId="34" borderId="0" xfId="42" applyNumberFormat="1" applyFont="1" applyFill="1" applyBorder="1" applyAlignment="1">
      <alignment horizontal="left" vertical="center"/>
    </xf>
    <xf numFmtId="3" fontId="85" fillId="7" borderId="17" xfId="0" applyNumberFormat="1" applyFont="1" applyFill="1" applyBorder="1" applyAlignment="1">
      <alignment vertical="center" wrapText="1"/>
    </xf>
    <xf numFmtId="3" fontId="3" fillId="7" borderId="17" xfId="0" applyNumberFormat="1" applyFont="1" applyFill="1" applyBorder="1" applyAlignment="1">
      <alignment horizontal="left" vertical="top" wrapText="1"/>
    </xf>
    <xf numFmtId="190" fontId="3" fillId="7" borderId="24" xfId="42" applyNumberFormat="1" applyFont="1" applyFill="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vertical="top"/>
    </xf>
    <xf numFmtId="9" fontId="85" fillId="6" borderId="17" xfId="0" applyNumberFormat="1" applyFont="1" applyFill="1" applyBorder="1" applyAlignment="1">
      <alignment horizontal="left" vertical="top" wrapText="1"/>
    </xf>
    <xf numFmtId="190" fontId="85" fillId="6" borderId="17" xfId="42" applyNumberFormat="1" applyFont="1" applyFill="1" applyBorder="1" applyAlignment="1">
      <alignment horizontal="left" vertical="top" wrapText="1"/>
    </xf>
    <xf numFmtId="0" fontId="85" fillId="6" borderId="17" xfId="0" applyFont="1" applyFill="1" applyBorder="1" applyAlignment="1">
      <alignment horizontal="left" vertical="center" wrapText="1"/>
    </xf>
    <xf numFmtId="0" fontId="99" fillId="6" borderId="17" xfId="0" applyFont="1" applyFill="1" applyBorder="1" applyAlignment="1">
      <alignment horizontal="left" vertical="center" wrapText="1"/>
    </xf>
    <xf numFmtId="9" fontId="99" fillId="6" borderId="17" xfId="44" applyNumberFormat="1" applyFont="1" applyFill="1" applyBorder="1" applyAlignment="1">
      <alignment horizontal="left" vertical="top" wrapText="1"/>
    </xf>
    <xf numFmtId="190" fontId="12" fillId="7" borderId="18" xfId="42" applyNumberFormat="1" applyFont="1" applyFill="1" applyBorder="1" applyAlignment="1">
      <alignment vertical="center" wrapText="1"/>
    </xf>
    <xf numFmtId="0" fontId="3" fillId="6" borderId="17" xfId="0" applyFont="1" applyFill="1" applyBorder="1" applyAlignment="1">
      <alignment vertical="center" wrapText="1"/>
    </xf>
    <xf numFmtId="3" fontId="3" fillId="7" borderId="18" xfId="0" applyNumberFormat="1" applyFont="1" applyFill="1" applyBorder="1" applyAlignment="1">
      <alignment vertical="center" wrapText="1"/>
    </xf>
    <xf numFmtId="3" fontId="12" fillId="7" borderId="19" xfId="0" applyNumberFormat="1" applyFont="1" applyFill="1" applyBorder="1" applyAlignment="1">
      <alignment vertical="center" wrapText="1"/>
    </xf>
    <xf numFmtId="198" fontId="3" fillId="7" borderId="17" xfId="0" applyNumberFormat="1" applyFont="1" applyFill="1" applyBorder="1" applyAlignment="1">
      <alignment vertical="center" wrapText="1"/>
    </xf>
    <xf numFmtId="190" fontId="3" fillId="7" borderId="17" xfId="42" applyNumberFormat="1" applyFont="1" applyFill="1" applyBorder="1" applyAlignment="1">
      <alignment vertical="center" wrapText="1"/>
    </xf>
    <xf numFmtId="190" fontId="3" fillId="7" borderId="19" xfId="42" applyNumberFormat="1" applyFont="1" applyFill="1" applyBorder="1" applyAlignment="1">
      <alignment vertical="center" wrapText="1"/>
    </xf>
    <xf numFmtId="3" fontId="9" fillId="7" borderId="18" xfId="0" applyNumberFormat="1" applyFont="1" applyFill="1" applyBorder="1" applyAlignment="1">
      <alignment vertical="center" wrapText="1"/>
    </xf>
    <xf numFmtId="0" fontId="8" fillId="0" borderId="0" xfId="0" applyFont="1" applyBorder="1" applyAlignment="1">
      <alignment vertical="center" wrapText="1"/>
    </xf>
    <xf numFmtId="43" fontId="101" fillId="34" borderId="0" xfId="42" applyFont="1" applyFill="1" applyBorder="1" applyAlignment="1">
      <alignment horizontal="left" vertical="center"/>
    </xf>
    <xf numFmtId="0" fontId="101" fillId="34" borderId="0" xfId="0" applyFont="1" applyFill="1" applyBorder="1" applyAlignment="1">
      <alignment vertical="center"/>
    </xf>
    <xf numFmtId="3" fontId="12" fillId="7" borderId="17" xfId="0" applyNumberFormat="1" applyFont="1" applyFill="1" applyBorder="1" applyAlignment="1">
      <alignment vertical="center" wrapText="1"/>
    </xf>
    <xf numFmtId="0" fontId="25" fillId="7" borderId="17" xfId="0" applyFont="1" applyFill="1" applyBorder="1" applyAlignment="1">
      <alignment vertical="top" wrapText="1"/>
    </xf>
    <xf numFmtId="9" fontId="3" fillId="6" borderId="17" xfId="0" applyNumberFormat="1" applyFont="1" applyFill="1" applyBorder="1" applyAlignment="1">
      <alignment horizontal="left" vertical="top" wrapText="1"/>
    </xf>
    <xf numFmtId="190" fontId="3" fillId="6" borderId="17" xfId="42" applyNumberFormat="1" applyFont="1" applyFill="1" applyBorder="1" applyAlignment="1">
      <alignment horizontal="left" vertical="top" wrapText="1"/>
    </xf>
    <xf numFmtId="0" fontId="3" fillId="6" borderId="17" xfId="0" applyFont="1" applyFill="1" applyBorder="1" applyAlignment="1">
      <alignment horizontal="left" vertical="center" wrapText="1"/>
    </xf>
    <xf numFmtId="0" fontId="29" fillId="6" borderId="18" xfId="0" applyFont="1" applyFill="1" applyBorder="1" applyAlignment="1">
      <alignment horizontal="left" vertical="center" wrapText="1"/>
    </xf>
    <xf numFmtId="0" fontId="9" fillId="6" borderId="17" xfId="0" applyFont="1" applyFill="1" applyBorder="1" applyAlignment="1">
      <alignment horizontal="left" vertical="center" wrapText="1"/>
    </xf>
    <xf numFmtId="190" fontId="85" fillId="7" borderId="17" xfId="42" applyNumberFormat="1" applyFont="1" applyFill="1" applyBorder="1" applyAlignment="1">
      <alignment vertical="center" wrapText="1"/>
    </xf>
    <xf numFmtId="190" fontId="3" fillId="7" borderId="17" xfId="42" applyNumberFormat="1" applyFont="1" applyFill="1" applyBorder="1" applyAlignment="1">
      <alignment horizontal="center" vertical="top" wrapText="1"/>
    </xf>
    <xf numFmtId="3" fontId="9" fillId="7" borderId="18" xfId="0" applyNumberFormat="1" applyFont="1" applyFill="1" applyBorder="1" applyAlignment="1">
      <alignment horizontal="center" vertical="center" wrapText="1"/>
    </xf>
    <xf numFmtId="190" fontId="9" fillId="7" borderId="18" xfId="0" applyNumberFormat="1" applyFont="1" applyFill="1" applyBorder="1" applyAlignment="1">
      <alignment horizontal="center" vertical="center" wrapText="1"/>
    </xf>
    <xf numFmtId="1" fontId="102" fillId="7" borderId="17" xfId="0" applyNumberFormat="1" applyFont="1" applyFill="1" applyBorder="1" applyAlignment="1">
      <alignment vertical="center" wrapText="1"/>
    </xf>
    <xf numFmtId="41" fontId="12" fillId="34" borderId="0" xfId="0" applyNumberFormat="1" applyFont="1" applyFill="1" applyBorder="1" applyAlignment="1">
      <alignment/>
    </xf>
    <xf numFmtId="0" fontId="8" fillId="7" borderId="30" xfId="0" applyFont="1" applyFill="1" applyBorder="1" applyAlignment="1">
      <alignment horizontal="left" vertical="center" wrapText="1"/>
    </xf>
    <xf numFmtId="0" fontId="8" fillId="7" borderId="22" xfId="0" applyFont="1" applyFill="1" applyBorder="1" applyAlignment="1">
      <alignment horizontal="left" vertical="center" wrapText="1"/>
    </xf>
    <xf numFmtId="171" fontId="25" fillId="34" borderId="0" xfId="0" applyNumberFormat="1" applyFont="1" applyFill="1" applyBorder="1" applyAlignment="1">
      <alignment vertical="center"/>
    </xf>
    <xf numFmtId="198" fontId="25" fillId="34" borderId="0" xfId="0" applyNumberFormat="1" applyFont="1" applyFill="1" applyBorder="1" applyAlignment="1">
      <alignment vertical="center"/>
    </xf>
    <xf numFmtId="190" fontId="25" fillId="34" borderId="17" xfId="42" applyNumberFormat="1" applyFont="1" applyFill="1" applyBorder="1" applyAlignment="1">
      <alignment horizontal="center" vertical="top"/>
    </xf>
    <xf numFmtId="190" fontId="25" fillId="34" borderId="17" xfId="42" applyNumberFormat="1" applyFont="1" applyFill="1" applyBorder="1" applyAlignment="1">
      <alignment horizontal="left" vertical="top"/>
    </xf>
    <xf numFmtId="190" fontId="25" fillId="34" borderId="17" xfId="42" applyNumberFormat="1" applyFont="1" applyFill="1" applyBorder="1" applyAlignment="1">
      <alignment horizontal="center" vertical="center"/>
    </xf>
    <xf numFmtId="41" fontId="25" fillId="34" borderId="17" xfId="43" applyFont="1" applyFill="1" applyBorder="1" applyAlignment="1">
      <alignment horizontal="left" vertical="center"/>
    </xf>
    <xf numFmtId="190" fontId="25" fillId="34" borderId="17" xfId="0" applyNumberFormat="1" applyFont="1" applyFill="1" applyBorder="1" applyAlignment="1">
      <alignment horizontal="left" vertical="center"/>
    </xf>
    <xf numFmtId="0" fontId="25" fillId="7" borderId="18" xfId="0" applyFont="1" applyFill="1" applyBorder="1" applyAlignment="1">
      <alignment vertical="top" wrapText="1"/>
    </xf>
    <xf numFmtId="0" fontId="25" fillId="6" borderId="18" xfId="0" applyFont="1" applyFill="1" applyBorder="1" applyAlignment="1">
      <alignment vertical="top" wrapText="1"/>
    </xf>
    <xf numFmtId="190" fontId="12" fillId="34" borderId="0" xfId="0" applyNumberFormat="1" applyFont="1" applyFill="1" applyBorder="1" applyAlignment="1">
      <alignment vertical="center"/>
    </xf>
    <xf numFmtId="9" fontId="3" fillId="6" borderId="17" xfId="44" applyNumberFormat="1" applyFont="1" applyFill="1" applyBorder="1" applyAlignment="1">
      <alignment horizontal="left" vertical="top" wrapText="1"/>
    </xf>
    <xf numFmtId="0" fontId="3" fillId="6" borderId="17" xfId="0" applyFont="1" applyFill="1" applyBorder="1" applyAlignment="1">
      <alignment horizontal="left" vertical="center" wrapText="1"/>
    </xf>
    <xf numFmtId="0" fontId="65" fillId="6" borderId="18" xfId="0" applyFont="1" applyFill="1" applyBorder="1" applyAlignment="1">
      <alignment horizontal="left" vertical="center" wrapText="1"/>
    </xf>
    <xf numFmtId="213" fontId="9" fillId="7" borderId="17" xfId="0" applyNumberFormat="1" applyFont="1" applyFill="1" applyBorder="1" applyAlignment="1">
      <alignment horizontal="center" vertical="center" wrapText="1"/>
    </xf>
    <xf numFmtId="3" fontId="3" fillId="7" borderId="17" xfId="0" applyNumberFormat="1" applyFont="1" applyFill="1" applyBorder="1" applyAlignment="1">
      <alignment vertical="top" wrapText="1"/>
    </xf>
    <xf numFmtId="3" fontId="3" fillId="7" borderId="17" xfId="0" applyNumberFormat="1" applyFont="1" applyFill="1" applyBorder="1" applyAlignment="1">
      <alignment vertical="top" wrapText="1"/>
    </xf>
    <xf numFmtId="3" fontId="69" fillId="7" borderId="17" xfId="0" applyNumberFormat="1" applyFont="1" applyFill="1" applyBorder="1" applyAlignment="1">
      <alignment vertical="top" wrapText="1"/>
    </xf>
    <xf numFmtId="0" fontId="100" fillId="6" borderId="17" xfId="0" applyFont="1" applyFill="1" applyBorder="1" applyAlignment="1">
      <alignment horizontal="center" vertical="center"/>
    </xf>
    <xf numFmtId="0" fontId="12" fillId="34" borderId="0" xfId="0" applyFont="1" applyFill="1" applyBorder="1" applyAlignment="1">
      <alignment horizontal="left" vertical="center"/>
    </xf>
    <xf numFmtId="190" fontId="3" fillId="7" borderId="17" xfId="44" applyNumberFormat="1" applyFont="1" applyFill="1" applyBorder="1" applyAlignment="1">
      <alignment vertical="top" wrapText="1"/>
    </xf>
    <xf numFmtId="190" fontId="3" fillId="7" borderId="17" xfId="44" applyNumberFormat="1" applyFont="1" applyFill="1" applyBorder="1" applyAlignment="1">
      <alignment horizontal="left" vertical="top" wrapText="1"/>
    </xf>
    <xf numFmtId="190" fontId="3" fillId="7" borderId="17" xfId="44" applyNumberFormat="1" applyFont="1" applyFill="1" applyBorder="1" applyAlignment="1">
      <alignment vertical="center" wrapText="1"/>
    </xf>
    <xf numFmtId="43" fontId="3" fillId="7" borderId="17" xfId="44" applyFont="1" applyFill="1" applyBorder="1" applyAlignment="1">
      <alignment vertical="top" wrapText="1"/>
    </xf>
    <xf numFmtId="190" fontId="3" fillId="7" borderId="19" xfId="44" applyNumberFormat="1" applyFont="1" applyFill="1" applyBorder="1" applyAlignment="1">
      <alignment vertical="center" wrapText="1"/>
    </xf>
    <xf numFmtId="0" fontId="8" fillId="6" borderId="17" xfId="0" applyFont="1" applyFill="1" applyBorder="1" applyAlignment="1">
      <alignment horizontal="center" vertical="center" wrapText="1"/>
    </xf>
    <xf numFmtId="3" fontId="3" fillId="34" borderId="35" xfId="0" applyNumberFormat="1" applyFont="1" applyFill="1" applyBorder="1" applyAlignment="1">
      <alignment horizontal="center" vertical="center" wrapText="1"/>
    </xf>
    <xf numFmtId="3" fontId="3" fillId="34" borderId="13" xfId="0" applyNumberFormat="1" applyFont="1" applyFill="1" applyBorder="1" applyAlignment="1">
      <alignment horizontal="center" vertical="center" wrapText="1"/>
    </xf>
    <xf numFmtId="3" fontId="3" fillId="34" borderId="12" xfId="0" applyNumberFormat="1" applyFont="1" applyFill="1" applyBorder="1" applyAlignment="1">
      <alignment horizontal="center" vertical="center" wrapText="1"/>
    </xf>
    <xf numFmtId="3" fontId="5" fillId="33" borderId="36" xfId="0" applyNumberFormat="1" applyFont="1" applyFill="1" applyBorder="1" applyAlignment="1">
      <alignment vertical="center" wrapText="1"/>
    </xf>
    <xf numFmtId="3" fontId="5" fillId="33" borderId="13" xfId="0" applyNumberFormat="1" applyFont="1" applyFill="1" applyBorder="1" applyAlignment="1">
      <alignment vertical="center" wrapText="1"/>
    </xf>
    <xf numFmtId="3" fontId="5" fillId="33" borderId="15" xfId="0" applyNumberFormat="1" applyFont="1" applyFill="1" applyBorder="1" applyAlignment="1">
      <alignment vertical="center" wrapText="1"/>
    </xf>
    <xf numFmtId="0" fontId="5" fillId="33" borderId="37" xfId="0" applyFont="1" applyFill="1" applyBorder="1" applyAlignment="1">
      <alignment vertical="center" wrapText="1"/>
    </xf>
    <xf numFmtId="0" fontId="5" fillId="33" borderId="38" xfId="0" applyFont="1" applyFill="1" applyBorder="1" applyAlignment="1">
      <alignment vertical="center" wrapText="1"/>
    </xf>
    <xf numFmtId="0" fontId="5" fillId="33" borderId="11" xfId="0" applyFont="1" applyFill="1" applyBorder="1" applyAlignment="1">
      <alignment vertical="center" wrapText="1"/>
    </xf>
    <xf numFmtId="0" fontId="5" fillId="33" borderId="39" xfId="0" applyFont="1" applyFill="1" applyBorder="1" applyAlignment="1">
      <alignment vertical="center" wrapText="1"/>
    </xf>
    <xf numFmtId="0" fontId="6" fillId="33" borderId="4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3" fillId="33" borderId="36" xfId="0" applyFont="1" applyFill="1" applyBorder="1" applyAlignment="1">
      <alignment vertical="center" wrapText="1"/>
    </xf>
    <xf numFmtId="0" fontId="3" fillId="33" borderId="13" xfId="0" applyFont="1" applyFill="1" applyBorder="1" applyAlignment="1">
      <alignment vertical="center" wrapText="1"/>
    </xf>
    <xf numFmtId="0" fontId="3" fillId="33" borderId="15" xfId="0" applyFont="1" applyFill="1" applyBorder="1" applyAlignment="1">
      <alignment vertical="center" wrapText="1"/>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1" xfId="0" applyFont="1" applyBorder="1" applyAlignment="1">
      <alignment vertical="center" wrapText="1"/>
    </xf>
    <xf numFmtId="0" fontId="3" fillId="0" borderId="46" xfId="0" applyFont="1" applyBorder="1" applyAlignment="1">
      <alignment vertical="center" wrapText="1"/>
    </xf>
    <xf numFmtId="0" fontId="4" fillId="0" borderId="47" xfId="0" applyFont="1" applyBorder="1" applyAlignment="1">
      <alignment vertical="top" wrapText="1"/>
    </xf>
    <xf numFmtId="0" fontId="4" fillId="0" borderId="38" xfId="0" applyFont="1" applyBorder="1" applyAlignment="1">
      <alignment vertical="top" wrapText="1"/>
    </xf>
    <xf numFmtId="0" fontId="4" fillId="0" borderId="48" xfId="0" applyFont="1" applyBorder="1" applyAlignment="1">
      <alignment vertical="top" wrapText="1"/>
    </xf>
    <xf numFmtId="3" fontId="5" fillId="33" borderId="35" xfId="0" applyNumberFormat="1" applyFont="1" applyFill="1" applyBorder="1" applyAlignment="1">
      <alignment vertical="center" wrapText="1"/>
    </xf>
    <xf numFmtId="0" fontId="8" fillId="34" borderId="27" xfId="0" applyFont="1" applyFill="1" applyBorder="1" applyAlignment="1">
      <alignment horizontal="left" vertical="top" wrapText="1"/>
    </xf>
    <xf numFmtId="0" fontId="8" fillId="34" borderId="25" xfId="0" applyFont="1" applyFill="1" applyBorder="1" applyAlignment="1">
      <alignment horizontal="left" vertical="top" wrapText="1"/>
    </xf>
    <xf numFmtId="0" fontId="9" fillId="34" borderId="27" xfId="0" applyFont="1" applyFill="1" applyBorder="1" applyAlignment="1">
      <alignment vertical="top" wrapText="1"/>
    </xf>
    <xf numFmtId="0" fontId="9" fillId="34" borderId="18" xfId="0" applyFont="1" applyFill="1" applyBorder="1" applyAlignment="1">
      <alignment vertical="top" wrapText="1"/>
    </xf>
    <xf numFmtId="0" fontId="9" fillId="34" borderId="27" xfId="0" applyFont="1" applyFill="1" applyBorder="1" applyAlignment="1">
      <alignment horizontal="left" vertical="top" wrapText="1"/>
    </xf>
    <xf numFmtId="0" fontId="9" fillId="34" borderId="18" xfId="0" applyFont="1" applyFill="1" applyBorder="1" applyAlignment="1">
      <alignment horizontal="left" vertical="top" wrapText="1"/>
    </xf>
    <xf numFmtId="0" fontId="9" fillId="34" borderId="28" xfId="0" applyFont="1" applyFill="1" applyBorder="1" applyAlignment="1">
      <alignment horizontal="left" vertical="top" wrapText="1"/>
    </xf>
    <xf numFmtId="0" fontId="9" fillId="34" borderId="30" xfId="0" applyFont="1" applyFill="1" applyBorder="1" applyAlignment="1">
      <alignment horizontal="left" vertical="top" wrapText="1"/>
    </xf>
    <xf numFmtId="0" fontId="9" fillId="34" borderId="21" xfId="0" applyFont="1" applyFill="1" applyBorder="1" applyAlignment="1">
      <alignment horizontal="left" vertical="top" wrapText="1"/>
    </xf>
    <xf numFmtId="0" fontId="9" fillId="34" borderId="32" xfId="0" applyFont="1" applyFill="1" applyBorder="1" applyAlignment="1">
      <alignment horizontal="left" vertical="top" wrapText="1"/>
    </xf>
    <xf numFmtId="0" fontId="9" fillId="34" borderId="24" xfId="0" applyFont="1" applyFill="1" applyBorder="1" applyAlignment="1">
      <alignment horizontal="left" vertical="top" wrapText="1"/>
    </xf>
    <xf numFmtId="0" fontId="9" fillId="34" borderId="22" xfId="0" applyFont="1" applyFill="1" applyBorder="1" applyAlignment="1">
      <alignment horizontal="left" vertical="top" wrapText="1"/>
    </xf>
    <xf numFmtId="0" fontId="8" fillId="34" borderId="23"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7" fillId="34" borderId="23" xfId="17" applyFont="1" applyFill="1" applyBorder="1" applyAlignment="1">
      <alignment horizontal="center" vertical="center" wrapText="1"/>
    </xf>
    <xf numFmtId="0" fontId="87" fillId="34" borderId="26" xfId="17" applyFont="1" applyFill="1" applyBorder="1" applyAlignment="1">
      <alignment horizontal="center" vertical="center" wrapText="1"/>
    </xf>
    <xf numFmtId="0" fontId="87" fillId="34" borderId="19" xfId="17" applyFont="1" applyFill="1" applyBorder="1" applyAlignment="1">
      <alignment horizontal="center" vertical="center" wrapText="1"/>
    </xf>
    <xf numFmtId="0" fontId="8" fillId="34" borderId="27" xfId="0" applyFont="1" applyFill="1" applyBorder="1" applyAlignment="1">
      <alignment horizontal="left" vertical="center" wrapText="1"/>
    </xf>
    <xf numFmtId="0" fontId="8" fillId="34" borderId="25" xfId="0" applyFont="1" applyFill="1" applyBorder="1" applyAlignment="1">
      <alignment horizontal="left" vertical="center" wrapText="1"/>
    </xf>
    <xf numFmtId="3" fontId="9" fillId="34" borderId="27" xfId="0" applyNumberFormat="1" applyFont="1" applyFill="1" applyBorder="1" applyAlignment="1">
      <alignment horizontal="center" vertical="center"/>
    </xf>
    <xf numFmtId="3" fontId="9" fillId="34" borderId="25" xfId="0" applyNumberFormat="1" applyFont="1" applyFill="1" applyBorder="1" applyAlignment="1">
      <alignment horizontal="center" vertical="center"/>
    </xf>
    <xf numFmtId="3" fontId="9" fillId="34" borderId="18" xfId="0" applyNumberFormat="1" applyFont="1" applyFill="1" applyBorder="1" applyAlignment="1">
      <alignment horizontal="center" vertical="center"/>
    </xf>
    <xf numFmtId="0" fontId="8" fillId="34" borderId="27" xfId="0" applyFont="1" applyFill="1" applyBorder="1" applyAlignment="1">
      <alignment horizontal="right" vertical="center" wrapText="1"/>
    </xf>
    <xf numFmtId="0" fontId="8" fillId="34" borderId="25" xfId="0" applyFont="1" applyFill="1" applyBorder="1" applyAlignment="1">
      <alignment horizontal="right" vertical="center" wrapText="1"/>
    </xf>
    <xf numFmtId="0" fontId="8" fillId="34" borderId="18" xfId="0" applyFont="1" applyFill="1" applyBorder="1" applyAlignment="1">
      <alignment horizontal="right" vertical="center" wrapText="1"/>
    </xf>
    <xf numFmtId="0" fontId="8" fillId="34" borderId="18" xfId="0" applyFont="1" applyFill="1" applyBorder="1" applyAlignment="1">
      <alignment horizontal="left" vertical="center" wrapText="1"/>
    </xf>
    <xf numFmtId="3" fontId="8" fillId="34" borderId="27" xfId="42" applyNumberFormat="1" applyFont="1" applyFill="1" applyBorder="1" applyAlignment="1">
      <alignment horizontal="center" vertical="center"/>
    </xf>
    <xf numFmtId="3" fontId="8" fillId="34" borderId="25" xfId="42" applyNumberFormat="1" applyFont="1" applyFill="1" applyBorder="1" applyAlignment="1">
      <alignment horizontal="center" vertical="center"/>
    </xf>
    <xf numFmtId="3" fontId="8" fillId="34" borderId="18" xfId="42" applyNumberFormat="1" applyFont="1" applyFill="1" applyBorder="1" applyAlignment="1">
      <alignment horizontal="center" vertical="center"/>
    </xf>
    <xf numFmtId="0" fontId="8" fillId="34" borderId="27" xfId="0" applyFont="1" applyFill="1" applyBorder="1" applyAlignment="1">
      <alignment horizontal="left" vertical="center"/>
    </xf>
    <xf numFmtId="0" fontId="8" fillId="34" borderId="18" xfId="0" applyFont="1" applyFill="1" applyBorder="1" applyAlignment="1">
      <alignment horizontal="left" vertical="center"/>
    </xf>
    <xf numFmtId="190" fontId="9" fillId="34" borderId="23" xfId="44" applyNumberFormat="1" applyFont="1" applyFill="1" applyBorder="1" applyAlignment="1">
      <alignment horizontal="center" vertical="center" wrapText="1"/>
    </xf>
    <xf numFmtId="190" fontId="9" fillId="34" borderId="26" xfId="44" applyNumberFormat="1" applyFont="1" applyFill="1" applyBorder="1" applyAlignment="1">
      <alignment horizontal="center" vertical="center" wrapText="1"/>
    </xf>
    <xf numFmtId="190" fontId="9" fillId="34" borderId="19" xfId="44" applyNumberFormat="1" applyFont="1" applyFill="1" applyBorder="1" applyAlignment="1">
      <alignment horizontal="center" vertical="center" wrapText="1"/>
    </xf>
    <xf numFmtId="0" fontId="9" fillId="34" borderId="27" xfId="0" applyFont="1" applyFill="1" applyBorder="1" applyAlignment="1">
      <alignment horizontal="left" vertical="top" wrapText="1"/>
    </xf>
    <xf numFmtId="0" fontId="9" fillId="34" borderId="25" xfId="0" applyFont="1" applyFill="1" applyBorder="1" applyAlignment="1">
      <alignment horizontal="left" vertical="top" wrapText="1"/>
    </xf>
    <xf numFmtId="0" fontId="9" fillId="34" borderId="18" xfId="0" applyFont="1" applyFill="1" applyBorder="1" applyAlignment="1">
      <alignment horizontal="left" vertical="top" wrapText="1"/>
    </xf>
    <xf numFmtId="0" fontId="9" fillId="34" borderId="27" xfId="0" applyFont="1" applyFill="1" applyBorder="1" applyAlignment="1">
      <alignment horizontal="left" vertical="center" wrapText="1"/>
    </xf>
    <xf numFmtId="0" fontId="9" fillId="34" borderId="25" xfId="0" applyFont="1" applyFill="1" applyBorder="1" applyAlignment="1">
      <alignment horizontal="left" vertical="center" wrapText="1"/>
    </xf>
    <xf numFmtId="0" fontId="9" fillId="34" borderId="18" xfId="0" applyFont="1" applyFill="1" applyBorder="1" applyAlignment="1">
      <alignment horizontal="left" vertical="center" wrapText="1"/>
    </xf>
    <xf numFmtId="0" fontId="8" fillId="34" borderId="28" xfId="0" applyFont="1" applyFill="1" applyBorder="1" applyAlignment="1">
      <alignment horizontal="center" vertical="center" wrapText="1"/>
    </xf>
    <xf numFmtId="0" fontId="8" fillId="34" borderId="30"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8" fillId="34" borderId="22"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8" fillId="34" borderId="25"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7" fillId="34" borderId="28" xfId="17" applyFont="1" applyFill="1" applyBorder="1" applyAlignment="1">
      <alignment horizontal="left" vertical="top" wrapText="1"/>
    </xf>
    <xf numFmtId="0" fontId="87" fillId="34" borderId="30" xfId="17" applyFont="1" applyFill="1" applyBorder="1" applyAlignment="1">
      <alignment horizontal="left" vertical="top" wrapText="1"/>
    </xf>
    <xf numFmtId="0" fontId="87" fillId="34" borderId="21" xfId="17" applyFont="1" applyFill="1" applyBorder="1" applyAlignment="1">
      <alignment horizontal="left" vertical="top" wrapText="1"/>
    </xf>
    <xf numFmtId="0" fontId="87" fillId="34" borderId="32" xfId="17" applyFont="1" applyFill="1" applyBorder="1" applyAlignment="1">
      <alignment horizontal="left" vertical="top" wrapText="1"/>
    </xf>
    <xf numFmtId="0" fontId="87" fillId="34" borderId="24" xfId="17" applyFont="1" applyFill="1" applyBorder="1" applyAlignment="1">
      <alignment horizontal="left" vertical="top" wrapText="1"/>
    </xf>
    <xf numFmtId="0" fontId="87" fillId="34" borderId="22" xfId="17" applyFont="1" applyFill="1" applyBorder="1" applyAlignment="1">
      <alignment horizontal="left" vertical="top" wrapText="1"/>
    </xf>
    <xf numFmtId="3" fontId="8" fillId="34" borderId="27" xfId="0" applyNumberFormat="1" applyFont="1" applyFill="1" applyBorder="1" applyAlignment="1">
      <alignment horizontal="center" vertical="center"/>
    </xf>
    <xf numFmtId="3" fontId="8" fillId="34" borderId="25" xfId="0" applyNumberFormat="1" applyFont="1" applyFill="1" applyBorder="1" applyAlignment="1">
      <alignment horizontal="center" vertical="center"/>
    </xf>
    <xf numFmtId="3" fontId="8" fillId="34" borderId="18" xfId="0" applyNumberFormat="1" applyFont="1" applyFill="1" applyBorder="1" applyAlignment="1">
      <alignment horizontal="center" vertical="center"/>
    </xf>
    <xf numFmtId="0" fontId="9" fillId="34" borderId="23" xfId="0" applyFont="1" applyFill="1" applyBorder="1" applyAlignment="1">
      <alignment horizontal="center" vertical="center"/>
    </xf>
    <xf numFmtId="0" fontId="9" fillId="34" borderId="26" xfId="0" applyFont="1" applyFill="1" applyBorder="1" applyAlignment="1">
      <alignment horizontal="center" vertical="center"/>
    </xf>
    <xf numFmtId="0" fontId="9" fillId="34" borderId="19" xfId="0" applyFont="1" applyFill="1" applyBorder="1" applyAlignment="1">
      <alignment horizontal="center" vertical="center"/>
    </xf>
    <xf numFmtId="0" fontId="8" fillId="34" borderId="27" xfId="0" applyFont="1" applyFill="1" applyBorder="1" applyAlignment="1">
      <alignment horizontal="center" vertical="center"/>
    </xf>
    <xf numFmtId="0" fontId="8" fillId="34" borderId="18" xfId="0" applyFont="1" applyFill="1" applyBorder="1" applyAlignment="1">
      <alignment horizontal="center" vertical="center"/>
    </xf>
    <xf numFmtId="0" fontId="8" fillId="34" borderId="25" xfId="0" applyFont="1" applyFill="1" applyBorder="1" applyAlignment="1">
      <alignment horizontal="center" vertical="center"/>
    </xf>
    <xf numFmtId="0" fontId="8" fillId="34" borderId="23" xfId="0" applyFont="1" applyFill="1" applyBorder="1" applyAlignment="1">
      <alignment horizontal="center" vertical="center"/>
    </xf>
    <xf numFmtId="0" fontId="8" fillId="34" borderId="19" xfId="0" applyFont="1" applyFill="1" applyBorder="1" applyAlignment="1">
      <alignment horizontal="center" vertical="center"/>
    </xf>
    <xf numFmtId="0" fontId="8" fillId="34" borderId="27" xfId="0" applyFont="1" applyFill="1" applyBorder="1" applyAlignment="1">
      <alignment vertical="top" wrapText="1"/>
    </xf>
    <xf numFmtId="0" fontId="8" fillId="34" borderId="25" xfId="0" applyFont="1" applyFill="1" applyBorder="1" applyAlignment="1">
      <alignment vertical="top" wrapText="1"/>
    </xf>
    <xf numFmtId="0" fontId="8" fillId="34" borderId="18" xfId="0" applyFont="1" applyFill="1" applyBorder="1" applyAlignment="1">
      <alignment vertical="top" wrapText="1"/>
    </xf>
    <xf numFmtId="0" fontId="9" fillId="34" borderId="25" xfId="0" applyFont="1" applyFill="1" applyBorder="1" applyAlignment="1">
      <alignment horizontal="left" vertical="top" wrapText="1"/>
    </xf>
    <xf numFmtId="0" fontId="87" fillId="34" borderId="27" xfId="17" applyFont="1" applyFill="1" applyBorder="1" applyAlignment="1">
      <alignment horizontal="left" vertical="top" wrapText="1"/>
    </xf>
    <xf numFmtId="0" fontId="87" fillId="34" borderId="18" xfId="17" applyFont="1" applyFill="1" applyBorder="1" applyAlignment="1">
      <alignment horizontal="left" vertical="top" wrapText="1"/>
    </xf>
    <xf numFmtId="0" fontId="94" fillId="34" borderId="23" xfId="17" applyFont="1" applyFill="1" applyBorder="1" applyAlignment="1">
      <alignment horizontal="center" vertical="center" wrapText="1"/>
    </xf>
    <xf numFmtId="0" fontId="94" fillId="34" borderId="26" xfId="17" applyFont="1" applyFill="1" applyBorder="1" applyAlignment="1">
      <alignment horizontal="center" vertical="center" wrapText="1"/>
    </xf>
    <xf numFmtId="0" fontId="94" fillId="34" borderId="19" xfId="17" applyFont="1" applyFill="1" applyBorder="1" applyAlignment="1">
      <alignment horizontal="center" vertical="center" wrapText="1"/>
    </xf>
    <xf numFmtId="0" fontId="9" fillId="34" borderId="27" xfId="0" applyFont="1" applyFill="1" applyBorder="1" applyAlignment="1">
      <alignment horizontal="left" vertical="center" wrapText="1"/>
    </xf>
    <xf numFmtId="0" fontId="9" fillId="34" borderId="25" xfId="0" applyFont="1" applyFill="1" applyBorder="1" applyAlignment="1">
      <alignment horizontal="left" vertical="center" wrapText="1"/>
    </xf>
    <xf numFmtId="0" fontId="9" fillId="34" borderId="18" xfId="0" applyFont="1" applyFill="1" applyBorder="1" applyAlignment="1">
      <alignment horizontal="left" vertical="center" wrapText="1"/>
    </xf>
    <xf numFmtId="190" fontId="14" fillId="34" borderId="27" xfId="44" applyNumberFormat="1" applyFont="1" applyFill="1" applyBorder="1" applyAlignment="1">
      <alignment horizontal="center" vertical="top"/>
    </xf>
    <xf numFmtId="190" fontId="14" fillId="34" borderId="25" xfId="44" applyNumberFormat="1" applyFont="1" applyFill="1" applyBorder="1" applyAlignment="1">
      <alignment horizontal="center" vertical="top"/>
    </xf>
    <xf numFmtId="190" fontId="14" fillId="34" borderId="18" xfId="44" applyNumberFormat="1" applyFont="1" applyFill="1" applyBorder="1" applyAlignment="1">
      <alignment horizontal="center" vertical="top"/>
    </xf>
    <xf numFmtId="190" fontId="11" fillId="34" borderId="27" xfId="44" applyNumberFormat="1" applyFont="1" applyFill="1" applyBorder="1" applyAlignment="1">
      <alignment horizontal="center" vertical="top"/>
    </xf>
    <xf numFmtId="190" fontId="11" fillId="34" borderId="25" xfId="44" applyNumberFormat="1" applyFont="1" applyFill="1" applyBorder="1" applyAlignment="1">
      <alignment horizontal="center" vertical="top"/>
    </xf>
    <xf numFmtId="190" fontId="11" fillId="34" borderId="18" xfId="44" applyNumberFormat="1" applyFont="1" applyFill="1" applyBorder="1" applyAlignment="1">
      <alignment horizontal="center" vertical="top"/>
    </xf>
    <xf numFmtId="0" fontId="14" fillId="34" borderId="23" xfId="0" applyFont="1" applyFill="1" applyBorder="1" applyAlignment="1">
      <alignment horizontal="left" vertical="top" wrapText="1"/>
    </xf>
    <xf numFmtId="0" fontId="14" fillId="34" borderId="19" xfId="0" applyFont="1" applyFill="1" applyBorder="1" applyAlignment="1">
      <alignment horizontal="left" vertical="top" wrapText="1"/>
    </xf>
    <xf numFmtId="0" fontId="11" fillId="34" borderId="28" xfId="0" applyNumberFormat="1" applyFont="1" applyFill="1" applyBorder="1" applyAlignment="1">
      <alignment horizontal="center" vertical="top"/>
    </xf>
    <xf numFmtId="0" fontId="11" fillId="34" borderId="30" xfId="0" applyNumberFormat="1" applyFont="1" applyFill="1" applyBorder="1" applyAlignment="1">
      <alignment horizontal="center" vertical="top"/>
    </xf>
    <xf numFmtId="0" fontId="11" fillId="34" borderId="24" xfId="0" applyNumberFormat="1" applyFont="1" applyFill="1" applyBorder="1" applyAlignment="1">
      <alignment horizontal="center" vertical="top"/>
    </xf>
    <xf numFmtId="0" fontId="11" fillId="34" borderId="22" xfId="0" applyNumberFormat="1" applyFont="1" applyFill="1" applyBorder="1" applyAlignment="1">
      <alignment horizontal="center" vertical="top"/>
    </xf>
    <xf numFmtId="0" fontId="14" fillId="34" borderId="17" xfId="0" applyFont="1" applyFill="1" applyBorder="1" applyAlignment="1">
      <alignment horizontal="right" vertical="center"/>
    </xf>
    <xf numFmtId="198" fontId="14" fillId="34" borderId="27" xfId="44" applyNumberFormat="1" applyFont="1" applyFill="1" applyBorder="1" applyAlignment="1">
      <alignment horizontal="center" vertical="top"/>
    </xf>
    <xf numFmtId="198" fontId="14" fillId="34" borderId="25" xfId="44" applyNumberFormat="1" applyFont="1" applyFill="1" applyBorder="1" applyAlignment="1">
      <alignment horizontal="center" vertical="top"/>
    </xf>
    <xf numFmtId="198" fontId="14" fillId="34" borderId="18" xfId="44" applyNumberFormat="1" applyFont="1" applyFill="1" applyBorder="1" applyAlignment="1">
      <alignment horizontal="center" vertical="top"/>
    </xf>
    <xf numFmtId="0" fontId="14" fillId="34" borderId="27" xfId="0" applyNumberFormat="1" applyFont="1" applyFill="1" applyBorder="1" applyAlignment="1">
      <alignment horizontal="center" vertical="top"/>
    </xf>
    <xf numFmtId="0" fontId="14" fillId="34" borderId="18" xfId="0" applyNumberFormat="1" applyFont="1" applyFill="1" applyBorder="1" applyAlignment="1">
      <alignment horizontal="center" vertical="top"/>
    </xf>
    <xf numFmtId="0" fontId="14" fillId="34" borderId="23" xfId="0" applyFont="1" applyFill="1" applyBorder="1" applyAlignment="1">
      <alignment horizontal="center" vertical="center"/>
    </xf>
    <xf numFmtId="0" fontId="14" fillId="34" borderId="19" xfId="0" applyFont="1" applyFill="1" applyBorder="1" applyAlignment="1">
      <alignment horizontal="center" vertical="center"/>
    </xf>
    <xf numFmtId="190" fontId="14" fillId="34" borderId="23" xfId="17" applyNumberFormat="1" applyFont="1" applyFill="1" applyBorder="1" applyAlignment="1">
      <alignment horizontal="center" vertical="center" wrapText="1"/>
    </xf>
    <xf numFmtId="190" fontId="14" fillId="34" borderId="19" xfId="17" applyNumberFormat="1" applyFont="1" applyFill="1" applyBorder="1" applyAlignment="1">
      <alignment horizontal="center" vertical="center" wrapText="1"/>
    </xf>
    <xf numFmtId="190" fontId="11" fillId="34" borderId="28" xfId="44" applyNumberFormat="1" applyFont="1" applyFill="1" applyBorder="1" applyAlignment="1">
      <alignment horizontal="center" vertical="top"/>
    </xf>
    <xf numFmtId="190" fontId="11" fillId="34" borderId="29" xfId="44" applyNumberFormat="1" applyFont="1" applyFill="1" applyBorder="1" applyAlignment="1">
      <alignment horizontal="center" vertical="top"/>
    </xf>
    <xf numFmtId="190" fontId="11" fillId="34" borderId="30" xfId="44" applyNumberFormat="1" applyFont="1" applyFill="1" applyBorder="1" applyAlignment="1">
      <alignment horizontal="center" vertical="top"/>
    </xf>
    <xf numFmtId="190" fontId="11" fillId="34" borderId="24" xfId="44" applyNumberFormat="1" applyFont="1" applyFill="1" applyBorder="1" applyAlignment="1">
      <alignment horizontal="center" vertical="top"/>
    </xf>
    <xf numFmtId="190" fontId="11" fillId="34" borderId="20" xfId="44" applyNumberFormat="1" applyFont="1" applyFill="1" applyBorder="1" applyAlignment="1">
      <alignment horizontal="center" vertical="top"/>
    </xf>
    <xf numFmtId="190" fontId="11" fillId="34" borderId="22" xfId="44" applyNumberFormat="1" applyFont="1" applyFill="1" applyBorder="1" applyAlignment="1">
      <alignment horizontal="center" vertical="top"/>
    </xf>
    <xf numFmtId="0" fontId="11" fillId="0" borderId="37" xfId="0" applyNumberFormat="1" applyFont="1" applyFill="1" applyBorder="1" applyAlignment="1">
      <alignment horizontal="right" vertical="top" wrapText="1"/>
    </xf>
    <xf numFmtId="0" fontId="11" fillId="0" borderId="38" xfId="0" applyNumberFormat="1" applyFont="1" applyFill="1" applyBorder="1" applyAlignment="1">
      <alignment horizontal="right" vertical="top" wrapText="1"/>
    </xf>
    <xf numFmtId="0" fontId="11" fillId="0" borderId="34" xfId="0" applyNumberFormat="1" applyFont="1" applyFill="1" applyBorder="1" applyAlignment="1">
      <alignment horizontal="right" vertical="top" wrapText="1"/>
    </xf>
    <xf numFmtId="0" fontId="11" fillId="34" borderId="27" xfId="0" applyNumberFormat="1" applyFont="1" applyFill="1" applyBorder="1" applyAlignment="1">
      <alignment horizontal="center" vertical="top"/>
    </xf>
    <xf numFmtId="0" fontId="11" fillId="34" borderId="25" xfId="0" applyNumberFormat="1" applyFont="1" applyFill="1" applyBorder="1" applyAlignment="1">
      <alignment horizontal="center" vertical="top"/>
    </xf>
    <xf numFmtId="0" fontId="11" fillId="34" borderId="18" xfId="0" applyNumberFormat="1" applyFont="1" applyFill="1" applyBorder="1" applyAlignment="1">
      <alignment horizontal="center" vertical="top"/>
    </xf>
    <xf numFmtId="0" fontId="14" fillId="0" borderId="28" xfId="0" applyNumberFormat="1" applyFont="1" applyFill="1" applyBorder="1" applyAlignment="1">
      <alignment horizontal="left" vertical="top" wrapText="1"/>
    </xf>
    <xf numFmtId="0" fontId="14" fillId="0" borderId="30" xfId="0" applyNumberFormat="1" applyFont="1" applyFill="1" applyBorder="1" applyAlignment="1">
      <alignment horizontal="left" vertical="top" wrapText="1"/>
    </xf>
    <xf numFmtId="0" fontId="14" fillId="0" borderId="21" xfId="0" applyNumberFormat="1" applyFont="1" applyFill="1" applyBorder="1" applyAlignment="1">
      <alignment horizontal="left" vertical="top" wrapText="1"/>
    </xf>
    <xf numFmtId="0" fontId="14" fillId="0" borderId="32" xfId="0" applyNumberFormat="1" applyFont="1" applyFill="1" applyBorder="1" applyAlignment="1">
      <alignment horizontal="left" vertical="top" wrapText="1"/>
    </xf>
    <xf numFmtId="0" fontId="14" fillId="0" borderId="24" xfId="0" applyNumberFormat="1" applyFont="1" applyFill="1" applyBorder="1" applyAlignment="1">
      <alignment horizontal="left" vertical="top" wrapText="1"/>
    </xf>
    <xf numFmtId="0" fontId="14" fillId="0" borderId="22" xfId="0" applyNumberFormat="1" applyFont="1" applyFill="1" applyBorder="1" applyAlignment="1">
      <alignment horizontal="left" vertical="top" wrapText="1"/>
    </xf>
    <xf numFmtId="0" fontId="11" fillId="0" borderId="23" xfId="0" applyNumberFormat="1" applyFont="1" applyFill="1" applyBorder="1" applyAlignment="1">
      <alignment horizontal="center" vertical="center" wrapText="1"/>
    </xf>
    <xf numFmtId="0" fontId="11" fillId="0" borderId="26"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top"/>
    </xf>
    <xf numFmtId="0" fontId="11" fillId="0" borderId="26" xfId="0" applyNumberFormat="1" applyFont="1" applyFill="1" applyBorder="1" applyAlignment="1">
      <alignment horizontal="center" vertical="top"/>
    </xf>
    <xf numFmtId="0" fontId="11" fillId="0" borderId="19" xfId="0" applyNumberFormat="1" applyFont="1" applyFill="1" applyBorder="1" applyAlignment="1">
      <alignment horizontal="center" vertical="top"/>
    </xf>
    <xf numFmtId="0" fontId="11" fillId="0" borderId="27" xfId="0" applyNumberFormat="1" applyFont="1" applyFill="1" applyBorder="1" applyAlignment="1">
      <alignment horizontal="right" vertical="top" wrapText="1"/>
    </xf>
    <xf numFmtId="0" fontId="18" fillId="0" borderId="25" xfId="0" applyFont="1" applyFill="1" applyBorder="1" applyAlignment="1">
      <alignment/>
    </xf>
    <xf numFmtId="0" fontId="18" fillId="0" borderId="18" xfId="0" applyFont="1" applyFill="1" applyBorder="1" applyAlignment="1">
      <alignment/>
    </xf>
    <xf numFmtId="190" fontId="14" fillId="0" borderId="23" xfId="44" applyNumberFormat="1" applyFont="1" applyFill="1" applyBorder="1" applyAlignment="1">
      <alignment horizontal="center" vertical="center" wrapText="1"/>
    </xf>
    <xf numFmtId="190" fontId="14" fillId="0" borderId="26" xfId="44" applyNumberFormat="1" applyFont="1" applyFill="1" applyBorder="1" applyAlignment="1">
      <alignment horizontal="center" vertical="center" wrapText="1"/>
    </xf>
    <xf numFmtId="190" fontId="14" fillId="0" borderId="19" xfId="44" applyNumberFormat="1" applyFont="1" applyFill="1" applyBorder="1" applyAlignment="1">
      <alignment horizontal="center" vertical="center" wrapText="1"/>
    </xf>
    <xf numFmtId="190" fontId="14" fillId="34" borderId="23" xfId="17" applyNumberFormat="1" applyFont="1" applyFill="1" applyBorder="1" applyAlignment="1">
      <alignment horizontal="right" vertical="center" wrapText="1"/>
    </xf>
    <xf numFmtId="190" fontId="14" fillId="34" borderId="19" xfId="17" applyNumberFormat="1" applyFont="1" applyFill="1" applyBorder="1" applyAlignment="1">
      <alignment horizontal="right" vertical="center" wrapText="1"/>
    </xf>
    <xf numFmtId="0" fontId="14" fillId="0" borderId="27" xfId="0" applyNumberFormat="1" applyFont="1" applyFill="1" applyBorder="1" applyAlignment="1">
      <alignment horizontal="left" vertical="top" wrapText="1"/>
    </xf>
    <xf numFmtId="0" fontId="14" fillId="0" borderId="18" xfId="0" applyNumberFormat="1" applyFont="1" applyFill="1" applyBorder="1" applyAlignment="1">
      <alignment horizontal="left" vertical="top" wrapText="1"/>
    </xf>
    <xf numFmtId="0" fontId="11" fillId="34" borderId="27" xfId="0" applyNumberFormat="1" applyFont="1" applyFill="1" applyBorder="1" applyAlignment="1">
      <alignment horizontal="left" vertical="top" wrapText="1"/>
    </xf>
    <xf numFmtId="0" fontId="11" fillId="34" borderId="25" xfId="0" applyNumberFormat="1" applyFont="1" applyFill="1" applyBorder="1" applyAlignment="1">
      <alignment horizontal="left" vertical="top" wrapText="1"/>
    </xf>
    <xf numFmtId="0" fontId="11" fillId="34" borderId="18" xfId="0" applyNumberFormat="1" applyFont="1" applyFill="1" applyBorder="1" applyAlignment="1">
      <alignment horizontal="left" vertical="top" wrapText="1"/>
    </xf>
    <xf numFmtId="0" fontId="14" fillId="34" borderId="27" xfId="0" applyNumberFormat="1" applyFont="1" applyFill="1" applyBorder="1" applyAlignment="1">
      <alignment horizontal="left" vertical="top" wrapText="1"/>
    </xf>
    <xf numFmtId="0" fontId="14" fillId="34" borderId="25" xfId="0" applyNumberFormat="1" applyFont="1" applyFill="1" applyBorder="1" applyAlignment="1">
      <alignment horizontal="left" vertical="top" wrapText="1"/>
    </xf>
    <xf numFmtId="0" fontId="14" fillId="34" borderId="18" xfId="0" applyNumberFormat="1" applyFont="1" applyFill="1" applyBorder="1" applyAlignment="1">
      <alignment horizontal="left" vertical="top" wrapText="1"/>
    </xf>
    <xf numFmtId="0" fontId="14" fillId="34" borderId="28" xfId="0" applyNumberFormat="1" applyFont="1" applyFill="1" applyBorder="1" applyAlignment="1">
      <alignment horizontal="center" vertical="top" wrapText="1"/>
    </xf>
    <xf numFmtId="0" fontId="14" fillId="34" borderId="30" xfId="0" applyNumberFormat="1" applyFont="1" applyFill="1" applyBorder="1" applyAlignment="1">
      <alignment horizontal="center" vertical="top" wrapText="1"/>
    </xf>
    <xf numFmtId="0" fontId="14" fillId="34" borderId="24" xfId="0" applyNumberFormat="1" applyFont="1" applyFill="1" applyBorder="1" applyAlignment="1">
      <alignment horizontal="center" vertical="top" wrapText="1"/>
    </xf>
    <xf numFmtId="0" fontId="14" fillId="34" borderId="22" xfId="0" applyNumberFormat="1" applyFont="1" applyFill="1" applyBorder="1" applyAlignment="1">
      <alignment horizontal="center" vertical="top" wrapText="1"/>
    </xf>
    <xf numFmtId="0" fontId="11" fillId="34" borderId="23" xfId="0" applyNumberFormat="1" applyFont="1" applyFill="1" applyBorder="1" applyAlignment="1">
      <alignment horizontal="center" vertical="center" wrapText="1"/>
    </xf>
    <xf numFmtId="0" fontId="11" fillId="34" borderId="19" xfId="0" applyNumberFormat="1" applyFont="1" applyFill="1" applyBorder="1" applyAlignment="1">
      <alignment horizontal="center" vertical="center" wrapText="1"/>
    </xf>
    <xf numFmtId="0" fontId="14" fillId="0" borderId="23" xfId="0" applyNumberFormat="1" applyFont="1" applyFill="1" applyBorder="1" applyAlignment="1">
      <alignment horizontal="left" vertical="top" wrapText="1"/>
    </xf>
    <xf numFmtId="0" fontId="14" fillId="0" borderId="19" xfId="0" applyNumberFormat="1" applyFont="1" applyFill="1" applyBorder="1" applyAlignment="1">
      <alignment horizontal="left" vertical="top" wrapText="1"/>
    </xf>
    <xf numFmtId="0" fontId="11" fillId="0" borderId="17" xfId="0" applyNumberFormat="1" applyFont="1" applyFill="1" applyBorder="1" applyAlignment="1">
      <alignment horizontal="center" vertical="center" wrapText="1"/>
    </xf>
    <xf numFmtId="0" fontId="14" fillId="34" borderId="27" xfId="0" applyNumberFormat="1" applyFont="1" applyFill="1" applyBorder="1" applyAlignment="1">
      <alignment vertical="top" wrapText="1"/>
    </xf>
    <xf numFmtId="0" fontId="14" fillId="34" borderId="18" xfId="0" applyNumberFormat="1" applyFont="1" applyFill="1" applyBorder="1" applyAlignment="1">
      <alignment vertical="top" wrapText="1"/>
    </xf>
    <xf numFmtId="0" fontId="14" fillId="34" borderId="28" xfId="0" applyNumberFormat="1" applyFont="1" applyFill="1" applyBorder="1" applyAlignment="1">
      <alignment horizontal="left" vertical="top" wrapText="1"/>
    </xf>
    <xf numFmtId="0" fontId="14" fillId="34" borderId="30" xfId="0" applyNumberFormat="1" applyFont="1" applyFill="1" applyBorder="1" applyAlignment="1">
      <alignment horizontal="left" vertical="top" wrapText="1"/>
    </xf>
    <xf numFmtId="0" fontId="14" fillId="34" borderId="17" xfId="0" applyFont="1" applyFill="1" applyBorder="1" applyAlignment="1">
      <alignment horizontal="left" vertical="top" wrapText="1"/>
    </xf>
    <xf numFmtId="0" fontId="11" fillId="34" borderId="27" xfId="0" applyNumberFormat="1" applyFont="1" applyFill="1" applyBorder="1" applyAlignment="1">
      <alignment horizontal="right" vertical="top" wrapText="1"/>
    </xf>
    <xf numFmtId="0" fontId="11" fillId="34" borderId="25" xfId="0" applyNumberFormat="1" applyFont="1" applyFill="1" applyBorder="1" applyAlignment="1">
      <alignment horizontal="right" vertical="top" wrapText="1"/>
    </xf>
    <xf numFmtId="0" fontId="11" fillId="34" borderId="18" xfId="0" applyNumberFormat="1" applyFont="1" applyFill="1" applyBorder="1" applyAlignment="1">
      <alignment horizontal="right" vertical="top" wrapText="1"/>
    </xf>
    <xf numFmtId="0" fontId="14" fillId="0" borderId="29" xfId="0" applyNumberFormat="1" applyFont="1" applyFill="1" applyBorder="1" applyAlignment="1">
      <alignment horizontal="left" vertical="top" wrapText="1"/>
    </xf>
    <xf numFmtId="0" fontId="14" fillId="0" borderId="20" xfId="0" applyNumberFormat="1" applyFont="1" applyFill="1" applyBorder="1" applyAlignment="1">
      <alignment horizontal="left" vertical="top" wrapText="1"/>
    </xf>
    <xf numFmtId="0" fontId="11" fillId="0" borderId="29"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11" fillId="0" borderId="30"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1" fillId="0" borderId="25" xfId="0" applyNumberFormat="1" applyFont="1" applyFill="1" applyBorder="1" applyAlignment="1">
      <alignment horizontal="right" vertical="top" wrapText="1"/>
    </xf>
    <xf numFmtId="0" fontId="11" fillId="0" borderId="18" xfId="0" applyNumberFormat="1" applyFont="1" applyFill="1" applyBorder="1" applyAlignment="1">
      <alignment horizontal="right" vertical="top" wrapText="1"/>
    </xf>
    <xf numFmtId="0" fontId="11" fillId="0" borderId="27" xfId="0" applyNumberFormat="1" applyFont="1" applyFill="1" applyBorder="1" applyAlignment="1">
      <alignment horizontal="left" vertical="top" wrapText="1"/>
    </xf>
    <xf numFmtId="0" fontId="11" fillId="0" borderId="25" xfId="0" applyNumberFormat="1" applyFont="1" applyFill="1" applyBorder="1" applyAlignment="1">
      <alignment horizontal="left" vertical="top" wrapText="1"/>
    </xf>
    <xf numFmtId="0" fontId="11" fillId="0" borderId="18" xfId="0" applyNumberFormat="1" applyFont="1" applyFill="1" applyBorder="1" applyAlignment="1">
      <alignment horizontal="left" vertical="top" wrapText="1"/>
    </xf>
    <xf numFmtId="0" fontId="14" fillId="0" borderId="25" xfId="0" applyNumberFormat="1" applyFont="1" applyFill="1" applyBorder="1" applyAlignment="1">
      <alignment horizontal="left" vertical="top" wrapText="1"/>
    </xf>
    <xf numFmtId="0" fontId="11" fillId="0" borderId="23" xfId="0" applyNumberFormat="1" applyFont="1" applyFill="1" applyBorder="1" applyAlignment="1">
      <alignment horizontal="center" vertical="top" wrapText="1"/>
    </xf>
    <xf numFmtId="0" fontId="11" fillId="0" borderId="19" xfId="0" applyNumberFormat="1" applyFont="1" applyFill="1" applyBorder="1" applyAlignment="1">
      <alignment horizontal="center" vertical="top" wrapText="1"/>
    </xf>
    <xf numFmtId="0" fontId="11" fillId="0" borderId="27" xfId="0" applyNumberFormat="1" applyFont="1" applyFill="1" applyBorder="1" applyAlignment="1">
      <alignment vertical="top" wrapText="1"/>
    </xf>
    <xf numFmtId="0" fontId="11" fillId="0" borderId="25" xfId="0" applyNumberFormat="1" applyFont="1" applyFill="1" applyBorder="1" applyAlignment="1">
      <alignment vertical="top" wrapText="1"/>
    </xf>
    <xf numFmtId="0" fontId="11" fillId="0" borderId="18" xfId="0" applyNumberFormat="1" applyFont="1" applyFill="1" applyBorder="1" applyAlignment="1">
      <alignment vertical="top" wrapText="1"/>
    </xf>
    <xf numFmtId="0" fontId="14" fillId="0" borderId="28" xfId="0" applyNumberFormat="1" applyFont="1" applyFill="1" applyBorder="1" applyAlignment="1">
      <alignment horizontal="left" vertical="top" wrapText="1"/>
    </xf>
    <xf numFmtId="0" fontId="14" fillId="0" borderId="30" xfId="0" applyNumberFormat="1" applyFont="1" applyFill="1" applyBorder="1" applyAlignment="1">
      <alignment horizontal="left" vertical="top" wrapText="1"/>
    </xf>
    <xf numFmtId="0" fontId="11" fillId="0" borderId="27" xfId="0" applyNumberFormat="1" applyFont="1" applyFill="1" applyBorder="1" applyAlignment="1">
      <alignment horizontal="center" vertical="top" wrapText="1"/>
    </xf>
    <xf numFmtId="0" fontId="11" fillId="0" borderId="25" xfId="0" applyNumberFormat="1" applyFont="1" applyFill="1" applyBorder="1" applyAlignment="1">
      <alignment horizontal="center" vertical="top" wrapText="1"/>
    </xf>
    <xf numFmtId="0" fontId="11" fillId="0" borderId="18" xfId="0" applyNumberFormat="1" applyFont="1" applyFill="1" applyBorder="1" applyAlignment="1">
      <alignment horizontal="center" vertical="top" wrapText="1"/>
    </xf>
    <xf numFmtId="0" fontId="11" fillId="0" borderId="28" xfId="0" applyNumberFormat="1" applyFont="1" applyFill="1" applyBorder="1" applyAlignment="1">
      <alignment horizontal="center" vertical="top" wrapText="1"/>
    </xf>
    <xf numFmtId="0" fontId="11" fillId="0" borderId="30" xfId="0" applyNumberFormat="1" applyFont="1" applyFill="1" applyBorder="1" applyAlignment="1">
      <alignment horizontal="center" vertical="top" wrapText="1"/>
    </xf>
    <xf numFmtId="0" fontId="11" fillId="0" borderId="24" xfId="0" applyNumberFormat="1" applyFont="1" applyFill="1" applyBorder="1" applyAlignment="1">
      <alignment horizontal="center" vertical="top" wrapText="1"/>
    </xf>
    <xf numFmtId="0" fontId="11" fillId="0" borderId="22" xfId="0" applyNumberFormat="1" applyFont="1" applyFill="1" applyBorder="1" applyAlignment="1">
      <alignment horizontal="center" vertical="top" wrapText="1"/>
    </xf>
    <xf numFmtId="0" fontId="11" fillId="0" borderId="23"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9" xfId="0" applyFont="1" applyBorder="1" applyAlignment="1">
      <alignment horizontal="center" vertical="center" wrapText="1"/>
    </xf>
    <xf numFmtId="0" fontId="9" fillId="34" borderId="23" xfId="0" applyFont="1" applyFill="1" applyBorder="1" applyAlignment="1">
      <alignment horizontal="center" vertical="top" wrapText="1"/>
    </xf>
    <xf numFmtId="0" fontId="9" fillId="34" borderId="19" xfId="0" applyFont="1" applyFill="1" applyBorder="1" applyAlignment="1">
      <alignment horizontal="center" vertical="top" wrapText="1"/>
    </xf>
    <xf numFmtId="0" fontId="9" fillId="34" borderId="17" xfId="0" applyFont="1" applyFill="1" applyBorder="1" applyAlignment="1">
      <alignment horizontal="right" vertical="center"/>
    </xf>
    <xf numFmtId="190" fontId="9" fillId="34" borderId="23" xfId="17" applyNumberFormat="1" applyFont="1" applyFill="1" applyBorder="1" applyAlignment="1">
      <alignment horizontal="right" vertical="center" wrapText="1"/>
    </xf>
    <xf numFmtId="190" fontId="9" fillId="34" borderId="19" xfId="17" applyNumberFormat="1" applyFont="1" applyFill="1" applyBorder="1" applyAlignment="1">
      <alignment horizontal="right" vertical="center" wrapText="1"/>
    </xf>
    <xf numFmtId="190" fontId="9" fillId="34" borderId="23" xfId="17" applyNumberFormat="1" applyFont="1" applyFill="1" applyBorder="1" applyAlignment="1">
      <alignment horizontal="right" vertical="center"/>
    </xf>
    <xf numFmtId="190" fontId="9" fillId="34" borderId="19" xfId="17" applyNumberFormat="1" applyFont="1" applyFill="1" applyBorder="1" applyAlignment="1">
      <alignment horizontal="right" vertical="center"/>
    </xf>
    <xf numFmtId="0" fontId="8" fillId="34" borderId="23" xfId="17" applyFont="1" applyFill="1" applyBorder="1" applyAlignment="1">
      <alignment vertical="center" wrapText="1"/>
    </xf>
    <xf numFmtId="0" fontId="8" fillId="34" borderId="26" xfId="17" applyFont="1" applyFill="1" applyBorder="1" applyAlignment="1">
      <alignment vertical="center" wrapText="1"/>
    </xf>
    <xf numFmtId="0" fontId="8" fillId="34" borderId="19" xfId="17" applyFont="1" applyFill="1" applyBorder="1" applyAlignment="1">
      <alignment vertical="center" wrapText="1"/>
    </xf>
    <xf numFmtId="190" fontId="9" fillId="34" borderId="23" xfId="17" applyNumberFormat="1" applyFont="1" applyFill="1" applyBorder="1" applyAlignment="1">
      <alignment horizontal="center" vertical="center" wrapText="1"/>
    </xf>
    <xf numFmtId="190" fontId="9" fillId="34" borderId="19" xfId="17" applyNumberFormat="1" applyFont="1" applyFill="1" applyBorder="1" applyAlignment="1">
      <alignment horizontal="center" vertical="center" wrapText="1"/>
    </xf>
    <xf numFmtId="190" fontId="9" fillId="34" borderId="23" xfId="17" applyNumberFormat="1" applyFont="1" applyFill="1" applyBorder="1" applyAlignment="1">
      <alignment horizontal="center" vertical="center"/>
    </xf>
    <xf numFmtId="190" fontId="9" fillId="34" borderId="26" xfId="17" applyNumberFormat="1" applyFont="1" applyFill="1" applyBorder="1" applyAlignment="1">
      <alignment horizontal="center" vertical="center"/>
    </xf>
    <xf numFmtId="0" fontId="8" fillId="34" borderId="17" xfId="0" applyFont="1" applyFill="1" applyBorder="1" applyAlignment="1">
      <alignment horizontal="center" vertical="center" wrapText="1"/>
    </xf>
    <xf numFmtId="0" fontId="9" fillId="34" borderId="27" xfId="0" applyFont="1" applyFill="1" applyBorder="1" applyAlignment="1">
      <alignment horizontal="left" vertical="top" wrapText="1"/>
    </xf>
    <xf numFmtId="0" fontId="9" fillId="34" borderId="25" xfId="0" applyFont="1" applyFill="1" applyBorder="1" applyAlignment="1">
      <alignment horizontal="left" vertical="top" wrapText="1"/>
    </xf>
    <xf numFmtId="0" fontId="9" fillId="34" borderId="18" xfId="0" applyFont="1" applyFill="1" applyBorder="1" applyAlignment="1">
      <alignment horizontal="left" vertical="top" wrapText="1"/>
    </xf>
    <xf numFmtId="0" fontId="9" fillId="34" borderId="23" xfId="17" applyFont="1" applyFill="1" applyBorder="1" applyAlignment="1">
      <alignment horizontal="center" vertical="center" wrapText="1"/>
    </xf>
    <xf numFmtId="0" fontId="9" fillId="34" borderId="26" xfId="17" applyFont="1" applyFill="1" applyBorder="1" applyAlignment="1">
      <alignment horizontal="center" vertical="center" wrapText="1"/>
    </xf>
    <xf numFmtId="0" fontId="9" fillId="34" borderId="19" xfId="17" applyFont="1" applyFill="1" applyBorder="1" applyAlignment="1">
      <alignment horizontal="center" vertical="center" wrapText="1"/>
    </xf>
    <xf numFmtId="0" fontId="9" fillId="34" borderId="28" xfId="17" applyFont="1" applyFill="1" applyBorder="1" applyAlignment="1">
      <alignment horizontal="left" vertical="top" wrapText="1"/>
    </xf>
    <xf numFmtId="0" fontId="9" fillId="34" borderId="30" xfId="17" applyFont="1" applyFill="1" applyBorder="1" applyAlignment="1">
      <alignment horizontal="left" vertical="top" wrapText="1"/>
    </xf>
    <xf numFmtId="0" fontId="9" fillId="34" borderId="21" xfId="17" applyFont="1" applyFill="1" applyBorder="1" applyAlignment="1">
      <alignment horizontal="left" vertical="top" wrapText="1"/>
    </xf>
    <xf numFmtId="0" fontId="9" fillId="34" borderId="32" xfId="17" applyFont="1" applyFill="1" applyBorder="1" applyAlignment="1">
      <alignment horizontal="left" vertical="top" wrapText="1"/>
    </xf>
    <xf numFmtId="0" fontId="8" fillId="34" borderId="18" xfId="0" applyFont="1" applyFill="1" applyBorder="1" applyAlignment="1">
      <alignment horizontal="left" vertical="top" wrapText="1"/>
    </xf>
    <xf numFmtId="0" fontId="9" fillId="34" borderId="24" xfId="17" applyFont="1" applyFill="1" applyBorder="1" applyAlignment="1">
      <alignment horizontal="left" vertical="top" wrapText="1"/>
    </xf>
    <xf numFmtId="0" fontId="9" fillId="34" borderId="22" xfId="17" applyFont="1" applyFill="1" applyBorder="1" applyAlignment="1">
      <alignment horizontal="left" vertical="top" wrapText="1"/>
    </xf>
    <xf numFmtId="0" fontId="9" fillId="34" borderId="23" xfId="0" applyFont="1" applyFill="1" applyBorder="1" applyAlignment="1">
      <alignment horizontal="left" vertical="top" wrapText="1"/>
    </xf>
    <xf numFmtId="0" fontId="9" fillId="34" borderId="19" xfId="0" applyFont="1" applyFill="1" applyBorder="1" applyAlignment="1">
      <alignment horizontal="left" vertical="top" wrapText="1"/>
    </xf>
    <xf numFmtId="0" fontId="9" fillId="34" borderId="23" xfId="17" applyFont="1" applyFill="1" applyBorder="1" applyAlignment="1">
      <alignment horizontal="left" vertical="top" wrapText="1"/>
    </xf>
    <xf numFmtId="0" fontId="9" fillId="34" borderId="19" xfId="17" applyFont="1" applyFill="1" applyBorder="1" applyAlignment="1">
      <alignment horizontal="left" vertical="top" wrapText="1"/>
    </xf>
    <xf numFmtId="190" fontId="25" fillId="7" borderId="27" xfId="42" applyNumberFormat="1" applyFont="1" applyFill="1" applyBorder="1" applyAlignment="1">
      <alignment horizontal="center" vertical="center" wrapText="1"/>
    </xf>
    <xf numFmtId="190" fontId="25" fillId="7" borderId="25" xfId="42" applyNumberFormat="1" applyFont="1" applyFill="1" applyBorder="1" applyAlignment="1">
      <alignment horizontal="center" vertical="center" wrapText="1"/>
    </xf>
    <xf numFmtId="190" fontId="25" fillId="7" borderId="18" xfId="42" applyNumberFormat="1" applyFont="1" applyFill="1" applyBorder="1" applyAlignment="1">
      <alignment horizontal="center" vertical="center" wrapText="1"/>
    </xf>
    <xf numFmtId="0" fontId="8" fillId="0" borderId="0" xfId="0" applyFont="1" applyBorder="1" applyAlignment="1">
      <alignment horizontal="left" vertical="top" wrapText="1"/>
    </xf>
    <xf numFmtId="0" fontId="25" fillId="7" borderId="23" xfId="0" applyFont="1" applyFill="1" applyBorder="1" applyAlignment="1">
      <alignment horizontal="center" vertical="center" wrapText="1"/>
    </xf>
    <xf numFmtId="0" fontId="25" fillId="7" borderId="19" xfId="0" applyFont="1" applyFill="1" applyBorder="1" applyAlignment="1">
      <alignment horizontal="center" vertical="center" wrapText="1"/>
    </xf>
    <xf numFmtId="0" fontId="25" fillId="7" borderId="28" xfId="0" applyFont="1" applyFill="1" applyBorder="1" applyAlignment="1">
      <alignment horizontal="center" vertical="center" wrapText="1"/>
    </xf>
    <xf numFmtId="0" fontId="25" fillId="7" borderId="24" xfId="0" applyFont="1" applyFill="1" applyBorder="1" applyAlignment="1">
      <alignment horizontal="center" vertical="center" wrapText="1"/>
    </xf>
    <xf numFmtId="0" fontId="25" fillId="7" borderId="30" xfId="0" applyFont="1" applyFill="1" applyBorder="1" applyAlignment="1">
      <alignment horizontal="center" vertical="center" wrapText="1"/>
    </xf>
    <xf numFmtId="0" fontId="25" fillId="7" borderId="22" xfId="0" applyFont="1" applyFill="1" applyBorder="1" applyAlignment="1">
      <alignment horizontal="center" vertical="center" wrapText="1"/>
    </xf>
    <xf numFmtId="190" fontId="25" fillId="34" borderId="0" xfId="42" applyNumberFormat="1" applyFont="1" applyFill="1" applyBorder="1" applyAlignment="1">
      <alignment horizontal="center" vertical="center"/>
    </xf>
    <xf numFmtId="0" fontId="25" fillId="34" borderId="27" xfId="0" applyFont="1" applyFill="1" applyBorder="1" applyAlignment="1">
      <alignment horizontal="left" vertical="top" wrapText="1"/>
    </xf>
    <xf numFmtId="0" fontId="25" fillId="34" borderId="25" xfId="0" applyFont="1" applyFill="1" applyBorder="1" applyAlignment="1">
      <alignment horizontal="left" vertical="top" wrapText="1"/>
    </xf>
    <xf numFmtId="0" fontId="25" fillId="34" borderId="27" xfId="0" applyFont="1" applyFill="1" applyBorder="1" applyAlignment="1">
      <alignment horizontal="left" vertical="center" wrapText="1"/>
    </xf>
    <xf numFmtId="0" fontId="25" fillId="34" borderId="25" xfId="0" applyFont="1" applyFill="1" applyBorder="1" applyAlignment="1">
      <alignment horizontal="left" vertical="center" wrapText="1"/>
    </xf>
    <xf numFmtId="0" fontId="25" fillId="34" borderId="18" xfId="0" applyFont="1" applyFill="1" applyBorder="1" applyAlignment="1">
      <alignment horizontal="left" vertical="center" wrapText="1"/>
    </xf>
    <xf numFmtId="0" fontId="8" fillId="6" borderId="23" xfId="0" applyFont="1" applyFill="1" applyBorder="1" applyAlignment="1">
      <alignment horizontal="center" vertical="center" wrapText="1"/>
    </xf>
    <xf numFmtId="0" fontId="8" fillId="6" borderId="19" xfId="0" applyFont="1" applyFill="1" applyBorder="1" applyAlignment="1">
      <alignment horizontal="center" vertical="center" wrapText="1"/>
    </xf>
    <xf numFmtId="41" fontId="8" fillId="6" borderId="19" xfId="43" applyFont="1" applyFill="1" applyBorder="1" applyAlignment="1">
      <alignment horizontal="center" vertical="center" wrapText="1"/>
    </xf>
    <xf numFmtId="41" fontId="8" fillId="6" borderId="17" xfId="43" applyFont="1" applyFill="1" applyBorder="1" applyAlignment="1">
      <alignment horizontal="center" vertical="center" wrapText="1"/>
    </xf>
    <xf numFmtId="0" fontId="8" fillId="6" borderId="17" xfId="0" applyFont="1" applyFill="1" applyBorder="1" applyAlignment="1">
      <alignment horizontal="center" vertical="center" wrapText="1"/>
    </xf>
    <xf numFmtId="190" fontId="25" fillId="34" borderId="0" xfId="42" applyNumberFormat="1" applyFont="1" applyFill="1" applyBorder="1" applyAlignment="1">
      <alignment horizontal="left"/>
    </xf>
    <xf numFmtId="190" fontId="25" fillId="6" borderId="17" xfId="42" applyNumberFormat="1" applyFont="1" applyFill="1" applyBorder="1" applyAlignment="1">
      <alignment horizontal="center" vertical="center" wrapText="1"/>
    </xf>
    <xf numFmtId="190" fontId="12" fillId="34" borderId="29" xfId="42" applyNumberFormat="1" applyFont="1" applyFill="1" applyBorder="1" applyAlignment="1">
      <alignment horizontal="center" vertical="center"/>
    </xf>
    <xf numFmtId="0" fontId="103" fillId="7" borderId="23" xfId="0" applyFont="1" applyFill="1" applyBorder="1" applyAlignment="1">
      <alignment horizontal="center" vertical="center" wrapText="1"/>
    </xf>
    <xf numFmtId="0" fontId="103" fillId="7" borderId="19" xfId="0" applyFont="1" applyFill="1" applyBorder="1" applyAlignment="1">
      <alignment horizontal="center" vertical="center" wrapText="1"/>
    </xf>
    <xf numFmtId="190" fontId="25" fillId="6" borderId="19" xfId="42" applyNumberFormat="1" applyFont="1" applyFill="1" applyBorder="1" applyAlignment="1">
      <alignment horizontal="center" vertical="center" wrapText="1"/>
    </xf>
    <xf numFmtId="0" fontId="8" fillId="34" borderId="28" xfId="0" applyFont="1" applyFill="1" applyBorder="1" applyAlignment="1">
      <alignment horizontal="left" vertical="center" wrapText="1"/>
    </xf>
    <xf numFmtId="0" fontId="8" fillId="34" borderId="29" xfId="0" applyFont="1" applyFill="1" applyBorder="1" applyAlignment="1">
      <alignment horizontal="left" vertical="center" wrapText="1"/>
    </xf>
    <xf numFmtId="0" fontId="8" fillId="34" borderId="30" xfId="0" applyFont="1" applyFill="1" applyBorder="1" applyAlignment="1">
      <alignment horizontal="left" vertical="center" wrapText="1"/>
    </xf>
    <xf numFmtId="0" fontId="25" fillId="6" borderId="17" xfId="0" applyFont="1" applyFill="1" applyBorder="1" applyAlignment="1">
      <alignment horizontal="center" vertical="center" wrapText="1"/>
    </xf>
    <xf numFmtId="0" fontId="8" fillId="34" borderId="37" xfId="0" applyFont="1" applyFill="1" applyBorder="1" applyAlignment="1">
      <alignment horizontal="left" vertical="center" wrapText="1"/>
    </xf>
    <xf numFmtId="0" fontId="8" fillId="34" borderId="38" xfId="0" applyFont="1" applyFill="1" applyBorder="1" applyAlignment="1">
      <alignment horizontal="left" vertical="center" wrapText="1"/>
    </xf>
    <xf numFmtId="0" fontId="8" fillId="34" borderId="39" xfId="0" applyFont="1" applyFill="1" applyBorder="1" applyAlignment="1">
      <alignment horizontal="left" vertical="center" wrapText="1"/>
    </xf>
    <xf numFmtId="0" fontId="8" fillId="6" borderId="30"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28" fillId="6" borderId="18" xfId="0" applyFont="1" applyFill="1" applyBorder="1" applyAlignment="1">
      <alignment horizontal="center" vertical="center" wrapText="1"/>
    </xf>
    <xf numFmtId="0" fontId="9" fillId="6" borderId="18" xfId="0" applyFont="1" applyFill="1" applyBorder="1" applyAlignment="1">
      <alignment horizontal="center" vertical="top" wrapText="1"/>
    </xf>
    <xf numFmtId="3" fontId="3" fillId="7" borderId="18" xfId="0" applyNumberFormat="1" applyFont="1" applyFill="1" applyBorder="1" applyAlignment="1">
      <alignment horizontal="center" vertical="top" wrapText="1"/>
    </xf>
    <xf numFmtId="190" fontId="3" fillId="7" borderId="22" xfId="42" applyNumberFormat="1" applyFont="1" applyFill="1" applyBorder="1" applyAlignment="1">
      <alignment vertical="top" wrapText="1"/>
    </xf>
    <xf numFmtId="190" fontId="3" fillId="7" borderId="22" xfId="44" applyNumberFormat="1" applyFont="1" applyFill="1" applyBorder="1" applyAlignment="1">
      <alignment vertical="top" wrapText="1"/>
    </xf>
    <xf numFmtId="190" fontId="3" fillId="7" borderId="20" xfId="44" applyNumberFormat="1" applyFont="1" applyFill="1" applyBorder="1" applyAlignment="1">
      <alignment vertical="top" wrapText="1"/>
    </xf>
    <xf numFmtId="201" fontId="8" fillId="4" borderId="17" xfId="42" applyNumberFormat="1" applyFont="1" applyFill="1" applyBorder="1" applyAlignment="1">
      <alignment vertical="center"/>
    </xf>
    <xf numFmtId="0" fontId="8" fillId="6" borderId="17" xfId="0" applyFont="1" applyFill="1" applyBorder="1" applyAlignment="1">
      <alignment vertical="center" wrapText="1"/>
    </xf>
    <xf numFmtId="0" fontId="25" fillId="7" borderId="17" xfId="0" applyFont="1" applyFill="1" applyBorder="1" applyAlignment="1">
      <alignment horizontal="center" vertical="center" wrapText="1"/>
    </xf>
    <xf numFmtId="0" fontId="3" fillId="7" borderId="17" xfId="0" applyFont="1" applyFill="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4"/>
  <sheetViews>
    <sheetView zoomScale="80" zoomScaleNormal="80" zoomScaleSheetLayoutView="80" zoomScalePageLayoutView="0" workbookViewId="0" topLeftCell="A1">
      <selection activeCell="H24" sqref="H24"/>
    </sheetView>
  </sheetViews>
  <sheetFormatPr defaultColWidth="8.83203125" defaultRowHeight="10.5"/>
  <cols>
    <col min="1" max="1" width="14" style="0" customWidth="1"/>
    <col min="2" max="2" width="13.83203125" style="0" customWidth="1"/>
    <col min="3" max="3" width="13.33203125" style="0" customWidth="1"/>
    <col min="4" max="4" width="14.16015625" style="0" customWidth="1"/>
    <col min="5" max="6" width="16.5" style="0" customWidth="1"/>
    <col min="7" max="10" width="14.33203125" style="0" customWidth="1"/>
    <col min="11" max="11" width="16.5" style="0" customWidth="1"/>
  </cols>
  <sheetData>
    <row r="1" spans="1:11" ht="13.5" thickBot="1">
      <c r="A1" s="698" t="s">
        <v>36</v>
      </c>
      <c r="B1" s="699"/>
      <c r="C1" s="702"/>
      <c r="D1" s="703"/>
      <c r="E1" s="703"/>
      <c r="F1" s="703"/>
      <c r="G1" s="703"/>
      <c r="H1" s="703"/>
      <c r="I1" s="703"/>
      <c r="J1" s="703"/>
      <c r="K1" s="704"/>
    </row>
    <row r="2" spans="1:12" ht="15" thickBot="1">
      <c r="A2" s="700"/>
      <c r="B2" s="701"/>
      <c r="C2" s="1"/>
      <c r="D2" s="2" t="s">
        <v>37</v>
      </c>
      <c r="E2" s="24">
        <v>0.5</v>
      </c>
      <c r="F2" s="24" t="s">
        <v>65</v>
      </c>
      <c r="G2" s="2" t="s">
        <v>38</v>
      </c>
      <c r="H2" s="2" t="s">
        <v>39</v>
      </c>
      <c r="I2" s="3" t="s">
        <v>40</v>
      </c>
      <c r="J2" s="4" t="s">
        <v>41</v>
      </c>
      <c r="K2" s="2" t="s">
        <v>42</v>
      </c>
      <c r="L2" s="20"/>
    </row>
    <row r="3" spans="1:11" ht="15" thickBot="1">
      <c r="A3" s="695" t="s">
        <v>10</v>
      </c>
      <c r="B3" s="6" t="s">
        <v>43</v>
      </c>
      <c r="C3" s="7"/>
      <c r="D3" s="9">
        <v>100000</v>
      </c>
      <c r="E3" s="25">
        <f>D3*$E$2</f>
        <v>50000</v>
      </c>
      <c r="F3" s="679">
        <f>SUM(E3:E5)</f>
        <v>139375</v>
      </c>
      <c r="G3" s="9">
        <v>80000</v>
      </c>
      <c r="H3" s="9">
        <v>80000</v>
      </c>
      <c r="I3" s="10">
        <v>80000</v>
      </c>
      <c r="J3" s="11">
        <v>340000</v>
      </c>
      <c r="K3" s="705">
        <v>878750</v>
      </c>
    </row>
    <row r="4" spans="1:11" ht="15" thickBot="1">
      <c r="A4" s="696"/>
      <c r="B4" s="6" t="s">
        <v>44</v>
      </c>
      <c r="C4" s="7"/>
      <c r="D4" s="9">
        <v>78750</v>
      </c>
      <c r="E4" s="25">
        <f>D4*$E$2</f>
        <v>39375</v>
      </c>
      <c r="F4" s="680"/>
      <c r="G4" s="9">
        <v>60000</v>
      </c>
      <c r="H4" s="9">
        <v>50000</v>
      </c>
      <c r="I4" s="10">
        <v>50000</v>
      </c>
      <c r="J4" s="11">
        <v>238750</v>
      </c>
      <c r="K4" s="683"/>
    </row>
    <row r="5" spans="1:11" ht="15" thickBot="1">
      <c r="A5" s="697"/>
      <c r="B5" s="6" t="s">
        <v>45</v>
      </c>
      <c r="C5" s="7"/>
      <c r="D5" s="9">
        <v>100000</v>
      </c>
      <c r="E5" s="25">
        <f aca="true" t="shared" si="0" ref="E5:E30">D5*$E$2</f>
        <v>50000</v>
      </c>
      <c r="F5" s="681"/>
      <c r="G5" s="9">
        <v>100000</v>
      </c>
      <c r="H5" s="6" t="s">
        <v>46</v>
      </c>
      <c r="I5" s="13" t="s">
        <v>46</v>
      </c>
      <c r="J5" s="11">
        <v>300000</v>
      </c>
      <c r="K5" s="684"/>
    </row>
    <row r="6" spans="1:11" ht="15" thickBot="1">
      <c r="A6" s="695" t="s">
        <v>6</v>
      </c>
      <c r="B6" s="6" t="s">
        <v>43</v>
      </c>
      <c r="C6" s="7"/>
      <c r="D6" s="9">
        <v>25000</v>
      </c>
      <c r="E6" s="25">
        <f t="shared" si="0"/>
        <v>12500</v>
      </c>
      <c r="F6" s="679">
        <f>SUM(E6:E8)</f>
        <v>164000</v>
      </c>
      <c r="G6" s="9">
        <v>50000</v>
      </c>
      <c r="H6" s="9">
        <v>50000</v>
      </c>
      <c r="I6" s="10">
        <v>32802</v>
      </c>
      <c r="J6" s="11">
        <v>157802</v>
      </c>
      <c r="K6" s="682">
        <v>1388802</v>
      </c>
    </row>
    <row r="7" spans="1:11" ht="15" thickBot="1">
      <c r="A7" s="696"/>
      <c r="B7" s="6" t="s">
        <v>44</v>
      </c>
      <c r="C7" s="7"/>
      <c r="D7" s="9">
        <v>228000</v>
      </c>
      <c r="E7" s="25">
        <f t="shared" si="0"/>
        <v>114000</v>
      </c>
      <c r="F7" s="680"/>
      <c r="G7" s="9">
        <v>228000</v>
      </c>
      <c r="H7" s="9">
        <v>300000</v>
      </c>
      <c r="I7" s="10">
        <v>200000</v>
      </c>
      <c r="J7" s="11">
        <v>956000</v>
      </c>
      <c r="K7" s="683"/>
    </row>
    <row r="8" spans="1:11" ht="15" thickBot="1">
      <c r="A8" s="697"/>
      <c r="B8" s="6" t="s">
        <v>45</v>
      </c>
      <c r="C8" s="7"/>
      <c r="D8" s="9">
        <v>75000</v>
      </c>
      <c r="E8" s="25">
        <f t="shared" si="0"/>
        <v>37500</v>
      </c>
      <c r="F8" s="681"/>
      <c r="G8" s="9">
        <v>50000</v>
      </c>
      <c r="H8" s="9">
        <v>50000</v>
      </c>
      <c r="I8" s="10">
        <v>100000</v>
      </c>
      <c r="J8" s="11">
        <v>275000</v>
      </c>
      <c r="K8" s="684"/>
    </row>
    <row r="9" spans="1:11" ht="15" thickBot="1">
      <c r="A9" s="695" t="s">
        <v>3</v>
      </c>
      <c r="B9" s="6" t="s">
        <v>43</v>
      </c>
      <c r="C9" s="9">
        <v>50000</v>
      </c>
      <c r="D9" s="9">
        <v>345750</v>
      </c>
      <c r="E9" s="25">
        <f t="shared" si="0"/>
        <v>172875</v>
      </c>
      <c r="F9" s="679">
        <f>SUM(E9:E11)</f>
        <v>512875</v>
      </c>
      <c r="G9" s="9">
        <v>327000</v>
      </c>
      <c r="H9" s="9">
        <v>50000</v>
      </c>
      <c r="I9" s="10">
        <v>15000</v>
      </c>
      <c r="J9" s="11">
        <v>787750</v>
      </c>
      <c r="K9" s="682">
        <v>2582965</v>
      </c>
    </row>
    <row r="10" spans="1:11" ht="15" thickBot="1">
      <c r="A10" s="696"/>
      <c r="B10" s="6" t="s">
        <v>44</v>
      </c>
      <c r="C10" s="7"/>
      <c r="D10" s="9">
        <v>400000</v>
      </c>
      <c r="E10" s="25">
        <f t="shared" si="0"/>
        <v>200000</v>
      </c>
      <c r="F10" s="680"/>
      <c r="G10" s="9">
        <v>400000</v>
      </c>
      <c r="H10" s="9">
        <v>85215</v>
      </c>
      <c r="I10" s="14"/>
      <c r="J10" s="11">
        <v>885215</v>
      </c>
      <c r="K10" s="683"/>
    </row>
    <row r="11" spans="1:11" ht="15" thickBot="1">
      <c r="A11" s="697"/>
      <c r="B11" s="6" t="s">
        <v>45</v>
      </c>
      <c r="C11" s="7"/>
      <c r="D11" s="9">
        <v>280000</v>
      </c>
      <c r="E11" s="25">
        <f t="shared" si="0"/>
        <v>140000</v>
      </c>
      <c r="F11" s="681"/>
      <c r="G11" s="9">
        <v>280000</v>
      </c>
      <c r="H11" s="9">
        <v>200000</v>
      </c>
      <c r="I11" s="10">
        <v>150000</v>
      </c>
      <c r="J11" s="11">
        <v>910000</v>
      </c>
      <c r="K11" s="684"/>
    </row>
    <row r="12" spans="1:11" ht="15" thickBot="1">
      <c r="A12" s="695" t="s">
        <v>17</v>
      </c>
      <c r="B12" s="6" t="s">
        <v>43</v>
      </c>
      <c r="C12" s="7"/>
      <c r="D12" s="9">
        <v>150000</v>
      </c>
      <c r="E12" s="25">
        <f t="shared" si="0"/>
        <v>75000</v>
      </c>
      <c r="F12" s="679">
        <f>SUM(E12:E14)</f>
        <v>280000</v>
      </c>
      <c r="G12" s="9">
        <v>150000</v>
      </c>
      <c r="H12" s="9">
        <v>100000</v>
      </c>
      <c r="I12" s="14"/>
      <c r="J12" s="11">
        <v>400000</v>
      </c>
      <c r="K12" s="682">
        <v>1250000</v>
      </c>
    </row>
    <row r="13" spans="1:11" ht="15" thickBot="1">
      <c r="A13" s="696"/>
      <c r="B13" s="6" t="s">
        <v>44</v>
      </c>
      <c r="C13" s="7"/>
      <c r="D13" s="9">
        <v>310000</v>
      </c>
      <c r="E13" s="25">
        <f t="shared" si="0"/>
        <v>155000</v>
      </c>
      <c r="F13" s="680"/>
      <c r="G13" s="9">
        <v>100000</v>
      </c>
      <c r="H13" s="9">
        <v>100000</v>
      </c>
      <c r="I13" s="10">
        <v>40000</v>
      </c>
      <c r="J13" s="11">
        <v>550000</v>
      </c>
      <c r="K13" s="683"/>
    </row>
    <row r="14" spans="1:11" ht="15" thickBot="1">
      <c r="A14" s="697"/>
      <c r="B14" s="6" t="s">
        <v>45</v>
      </c>
      <c r="C14" s="7"/>
      <c r="D14" s="9">
        <v>100000</v>
      </c>
      <c r="E14" s="25">
        <f t="shared" si="0"/>
        <v>50000</v>
      </c>
      <c r="F14" s="681"/>
      <c r="G14" s="9">
        <v>100000</v>
      </c>
      <c r="H14" s="9">
        <v>100000</v>
      </c>
      <c r="I14" s="14"/>
      <c r="J14" s="11">
        <v>300000</v>
      </c>
      <c r="K14" s="684"/>
    </row>
    <row r="15" spans="1:11" ht="15" thickBot="1">
      <c r="A15" s="695" t="s">
        <v>47</v>
      </c>
      <c r="B15" s="6" t="s">
        <v>43</v>
      </c>
      <c r="C15" s="7"/>
      <c r="D15" s="9">
        <v>20000</v>
      </c>
      <c r="E15" s="25">
        <f t="shared" si="0"/>
        <v>10000</v>
      </c>
      <c r="F15" s="679">
        <f>SUM(E15:E17)</f>
        <v>299374.5</v>
      </c>
      <c r="G15" s="9">
        <v>25000</v>
      </c>
      <c r="H15" s="7"/>
      <c r="I15" s="10">
        <v>25000</v>
      </c>
      <c r="J15" s="11">
        <v>70000</v>
      </c>
      <c r="K15" s="682">
        <v>1723749</v>
      </c>
    </row>
    <row r="16" spans="1:11" ht="15" thickBot="1">
      <c r="A16" s="696"/>
      <c r="B16" s="6" t="s">
        <v>44</v>
      </c>
      <c r="C16" s="9">
        <v>374999</v>
      </c>
      <c r="D16" s="9">
        <v>391666</v>
      </c>
      <c r="E16" s="25">
        <f t="shared" si="0"/>
        <v>195833</v>
      </c>
      <c r="F16" s="680"/>
      <c r="G16" s="9">
        <v>391666</v>
      </c>
      <c r="H16" s="9">
        <v>50000</v>
      </c>
      <c r="I16" s="10">
        <v>50000</v>
      </c>
      <c r="J16" s="11">
        <v>1258331</v>
      </c>
      <c r="K16" s="683"/>
    </row>
    <row r="17" spans="1:11" ht="15" thickBot="1">
      <c r="A17" s="697"/>
      <c r="B17" s="6" t="s">
        <v>45</v>
      </c>
      <c r="C17" s="7"/>
      <c r="D17" s="9">
        <v>187083</v>
      </c>
      <c r="E17" s="25">
        <f>D17*$E$2</f>
        <v>93541.5</v>
      </c>
      <c r="F17" s="681"/>
      <c r="G17" s="9">
        <v>158335</v>
      </c>
      <c r="H17" s="9">
        <v>50000</v>
      </c>
      <c r="I17" s="14"/>
      <c r="J17" s="11">
        <v>395418</v>
      </c>
      <c r="K17" s="684"/>
    </row>
    <row r="18" spans="1:11" ht="15" thickBot="1">
      <c r="A18" s="695" t="s">
        <v>16</v>
      </c>
      <c r="B18" s="6" t="s">
        <v>43</v>
      </c>
      <c r="C18" s="7"/>
      <c r="D18" s="9">
        <v>98750</v>
      </c>
      <c r="E18" s="25">
        <f t="shared" si="0"/>
        <v>49375</v>
      </c>
      <c r="F18" s="679">
        <f>SUM(E18:E20)</f>
        <v>134375</v>
      </c>
      <c r="G18" s="9">
        <v>60000</v>
      </c>
      <c r="H18" s="9">
        <v>25000</v>
      </c>
      <c r="I18" s="10">
        <v>50000</v>
      </c>
      <c r="J18" s="11">
        <v>233750</v>
      </c>
      <c r="K18" s="682">
        <v>638750</v>
      </c>
    </row>
    <row r="19" spans="1:11" ht="15" thickBot="1">
      <c r="A19" s="696"/>
      <c r="B19" s="6" t="s">
        <v>44</v>
      </c>
      <c r="C19" s="7"/>
      <c r="D19" s="9">
        <v>100000</v>
      </c>
      <c r="E19" s="25">
        <f t="shared" si="0"/>
        <v>50000</v>
      </c>
      <c r="F19" s="680"/>
      <c r="G19" s="9">
        <v>100000</v>
      </c>
      <c r="H19" s="9">
        <v>15000</v>
      </c>
      <c r="I19" s="14"/>
      <c r="J19" s="11">
        <v>215000</v>
      </c>
      <c r="K19" s="683"/>
    </row>
    <row r="20" spans="1:11" ht="15" thickBot="1">
      <c r="A20" s="697"/>
      <c r="B20" s="6" t="s">
        <v>45</v>
      </c>
      <c r="C20" s="7"/>
      <c r="D20" s="9">
        <v>70000</v>
      </c>
      <c r="E20" s="25">
        <f t="shared" si="0"/>
        <v>35000</v>
      </c>
      <c r="F20" s="681"/>
      <c r="G20" s="9">
        <v>75000</v>
      </c>
      <c r="H20" s="9">
        <v>35000</v>
      </c>
      <c r="I20" s="10">
        <v>10000</v>
      </c>
      <c r="J20" s="11">
        <v>190000</v>
      </c>
      <c r="K20" s="684"/>
    </row>
    <row r="21" spans="1:11" ht="15" thickBot="1">
      <c r="A21" s="695" t="s">
        <v>9</v>
      </c>
      <c r="B21" s="6" t="s">
        <v>43</v>
      </c>
      <c r="C21" s="7"/>
      <c r="D21" s="9">
        <v>25000</v>
      </c>
      <c r="E21" s="25">
        <f t="shared" si="0"/>
        <v>12500</v>
      </c>
      <c r="F21" s="679">
        <f>SUM(E21:E23)</f>
        <v>25000</v>
      </c>
      <c r="G21" s="22" t="s">
        <v>48</v>
      </c>
      <c r="H21" s="22" t="s">
        <v>46</v>
      </c>
      <c r="I21" s="23" t="s">
        <v>49</v>
      </c>
      <c r="J21" s="11">
        <v>120000</v>
      </c>
      <c r="K21" s="682">
        <v>320000</v>
      </c>
    </row>
    <row r="22" spans="1:11" ht="15" thickBot="1">
      <c r="A22" s="696"/>
      <c r="B22" s="6" t="s">
        <v>44</v>
      </c>
      <c r="C22" s="7"/>
      <c r="D22" s="7"/>
      <c r="E22" s="25">
        <f t="shared" si="0"/>
        <v>0</v>
      </c>
      <c r="F22" s="680"/>
      <c r="G22" s="9">
        <v>50000</v>
      </c>
      <c r="H22" s="9">
        <v>50000</v>
      </c>
      <c r="I22" s="10">
        <v>50000</v>
      </c>
      <c r="J22" s="11">
        <v>150000</v>
      </c>
      <c r="K22" s="683"/>
    </row>
    <row r="23" spans="1:11" ht="15" thickBot="1">
      <c r="A23" s="697"/>
      <c r="B23" s="6" t="s">
        <v>45</v>
      </c>
      <c r="C23" s="7"/>
      <c r="D23" s="9">
        <v>25000</v>
      </c>
      <c r="E23" s="25">
        <f t="shared" si="0"/>
        <v>12500</v>
      </c>
      <c r="F23" s="681"/>
      <c r="G23" s="9">
        <v>25000</v>
      </c>
      <c r="H23" s="7"/>
      <c r="I23" s="14"/>
      <c r="J23" s="11">
        <v>50000</v>
      </c>
      <c r="K23" s="684"/>
    </row>
    <row r="24" spans="1:11" ht="15" thickBot="1">
      <c r="A24" s="695" t="s">
        <v>14</v>
      </c>
      <c r="B24" s="6" t="s">
        <v>43</v>
      </c>
      <c r="C24" s="7"/>
      <c r="D24" s="9">
        <v>75000</v>
      </c>
      <c r="E24" s="25">
        <f t="shared" si="0"/>
        <v>37500</v>
      </c>
      <c r="F24" s="679">
        <f>SUM(E24:E26)</f>
        <v>125000</v>
      </c>
      <c r="G24" s="9">
        <v>75000</v>
      </c>
      <c r="H24" s="9">
        <v>50000</v>
      </c>
      <c r="I24" s="10">
        <v>50000</v>
      </c>
      <c r="J24" s="11">
        <v>250000</v>
      </c>
      <c r="K24" s="682">
        <v>575000</v>
      </c>
    </row>
    <row r="25" spans="1:11" ht="15" thickBot="1">
      <c r="A25" s="696"/>
      <c r="B25" s="6" t="s">
        <v>44</v>
      </c>
      <c r="C25" s="7"/>
      <c r="D25" s="9">
        <v>150000</v>
      </c>
      <c r="E25" s="25">
        <f t="shared" si="0"/>
        <v>75000</v>
      </c>
      <c r="F25" s="680"/>
      <c r="G25" s="9">
        <v>100000</v>
      </c>
      <c r="H25" s="9">
        <v>15000</v>
      </c>
      <c r="I25" s="14"/>
      <c r="J25" s="11">
        <v>265000</v>
      </c>
      <c r="K25" s="683"/>
    </row>
    <row r="26" spans="1:11" ht="15" thickBot="1">
      <c r="A26" s="697"/>
      <c r="B26" s="6" t="s">
        <v>45</v>
      </c>
      <c r="C26" s="7"/>
      <c r="D26" s="9">
        <v>25000</v>
      </c>
      <c r="E26" s="25">
        <f t="shared" si="0"/>
        <v>12500</v>
      </c>
      <c r="F26" s="681"/>
      <c r="G26" s="9">
        <v>25000</v>
      </c>
      <c r="H26" s="9">
        <v>10000</v>
      </c>
      <c r="I26" s="14"/>
      <c r="J26" s="11">
        <v>60000</v>
      </c>
      <c r="K26" s="684"/>
    </row>
    <row r="27" spans="1:11" ht="15" thickBot="1">
      <c r="A27" s="15"/>
      <c r="B27" s="6" t="s">
        <v>43</v>
      </c>
      <c r="C27" s="7"/>
      <c r="D27" s="9">
        <v>20000</v>
      </c>
      <c r="E27" s="25">
        <f t="shared" si="0"/>
        <v>10000</v>
      </c>
      <c r="F27" s="679">
        <f>SUM(E27:E29)</f>
        <v>17500</v>
      </c>
      <c r="G27" s="9">
        <v>20000</v>
      </c>
      <c r="H27" s="9">
        <v>10333</v>
      </c>
      <c r="I27" s="14"/>
      <c r="J27" s="11">
        <v>50333</v>
      </c>
      <c r="K27" s="682">
        <v>103333</v>
      </c>
    </row>
    <row r="28" spans="1:11" ht="15" thickBot="1">
      <c r="A28" s="5" t="s">
        <v>24</v>
      </c>
      <c r="B28" s="6" t="s">
        <v>44</v>
      </c>
      <c r="C28" s="7"/>
      <c r="D28" s="7"/>
      <c r="E28" s="25">
        <f t="shared" si="0"/>
        <v>0</v>
      </c>
      <c r="F28" s="680"/>
      <c r="G28" s="7"/>
      <c r="H28" s="7"/>
      <c r="I28" s="14"/>
      <c r="J28" s="16"/>
      <c r="K28" s="683"/>
    </row>
    <row r="29" spans="1:11" ht="15" thickBot="1">
      <c r="A29" s="17"/>
      <c r="B29" s="6" t="s">
        <v>45</v>
      </c>
      <c r="C29" s="7"/>
      <c r="D29" s="9">
        <v>15000</v>
      </c>
      <c r="E29" s="25">
        <f t="shared" si="0"/>
        <v>7500</v>
      </c>
      <c r="F29" s="681"/>
      <c r="G29" s="9">
        <v>15000</v>
      </c>
      <c r="H29" s="9">
        <v>23000</v>
      </c>
      <c r="I29" s="14"/>
      <c r="J29" s="11">
        <v>53000</v>
      </c>
      <c r="K29" s="684"/>
    </row>
    <row r="30" spans="1:14" ht="72" thickBot="1">
      <c r="A30" s="18" t="s">
        <v>50</v>
      </c>
      <c r="B30" s="6" t="s">
        <v>51</v>
      </c>
      <c r="C30" s="7"/>
      <c r="D30" s="9">
        <v>240000</v>
      </c>
      <c r="E30" s="26">
        <f t="shared" si="0"/>
        <v>120000</v>
      </c>
      <c r="F30" s="27">
        <f>SUM(E30)</f>
        <v>120000</v>
      </c>
      <c r="G30" s="9">
        <v>240000</v>
      </c>
      <c r="H30" s="9">
        <v>240000</v>
      </c>
      <c r="I30" s="10">
        <v>240000</v>
      </c>
      <c r="J30" s="11">
        <v>960000</v>
      </c>
      <c r="K30" s="19">
        <v>960000</v>
      </c>
      <c r="N30" s="8"/>
    </row>
    <row r="31" spans="1:11" ht="15" thickBot="1">
      <c r="A31" s="21"/>
      <c r="B31" s="13"/>
      <c r="C31" s="14"/>
      <c r="D31" s="10">
        <f>SUM(D3:D30)</f>
        <v>3634999</v>
      </c>
      <c r="E31" s="28">
        <f>SUM(E3:E30)</f>
        <v>1817499.5</v>
      </c>
      <c r="F31" s="28">
        <f>SUM(F3:F30)</f>
        <v>1817499.5</v>
      </c>
      <c r="G31" s="10"/>
      <c r="H31" s="10"/>
      <c r="I31" s="10"/>
      <c r="J31" s="9"/>
      <c r="K31" s="12"/>
    </row>
    <row r="32" spans="1:11" ht="15" thickBot="1">
      <c r="A32" s="685" t="s">
        <v>52</v>
      </c>
      <c r="B32" s="686"/>
      <c r="C32" s="686"/>
      <c r="D32" s="686"/>
      <c r="E32" s="687"/>
      <c r="F32" s="687"/>
      <c r="G32" s="686"/>
      <c r="H32" s="686"/>
      <c r="I32" s="686"/>
      <c r="J32" s="688"/>
      <c r="K32" s="12">
        <v>10421349</v>
      </c>
    </row>
    <row r="33" spans="1:11" ht="12.75" customHeight="1">
      <c r="A33" s="689" t="s">
        <v>53</v>
      </c>
      <c r="B33" s="690"/>
      <c r="C33" s="690"/>
      <c r="D33" s="690"/>
      <c r="E33" s="690"/>
      <c r="F33" s="690"/>
      <c r="G33" s="690"/>
      <c r="H33" s="690"/>
      <c r="I33" s="690"/>
      <c r="J33" s="690"/>
      <c r="K33" s="691"/>
    </row>
    <row r="34" spans="1:11" ht="14.25" thickBot="1">
      <c r="A34" s="692" t="s">
        <v>54</v>
      </c>
      <c r="B34" s="693"/>
      <c r="C34" s="693"/>
      <c r="D34" s="693"/>
      <c r="E34" s="693"/>
      <c r="F34" s="693"/>
      <c r="G34" s="693"/>
      <c r="H34" s="693"/>
      <c r="I34" s="693"/>
      <c r="J34" s="693"/>
      <c r="K34" s="694"/>
    </row>
  </sheetData>
  <sheetProtection/>
  <mergeCells count="31">
    <mergeCell ref="A1:B2"/>
    <mergeCell ref="C1:K1"/>
    <mergeCell ref="A3:A5"/>
    <mergeCell ref="K3:K5"/>
    <mergeCell ref="A6:A8"/>
    <mergeCell ref="K6:K8"/>
    <mergeCell ref="A9:A11"/>
    <mergeCell ref="K9:K11"/>
    <mergeCell ref="A12:A14"/>
    <mergeCell ref="K12:K14"/>
    <mergeCell ref="A15:A17"/>
    <mergeCell ref="K15:K17"/>
    <mergeCell ref="F18:F20"/>
    <mergeCell ref="A18:A20"/>
    <mergeCell ref="K18:K20"/>
    <mergeCell ref="A21:A23"/>
    <mergeCell ref="K21:K23"/>
    <mergeCell ref="A24:A26"/>
    <mergeCell ref="K24:K26"/>
    <mergeCell ref="F21:F23"/>
    <mergeCell ref="F24:F26"/>
    <mergeCell ref="F27:F29"/>
    <mergeCell ref="K27:K29"/>
    <mergeCell ref="A32:J32"/>
    <mergeCell ref="A33:K33"/>
    <mergeCell ref="A34:K34"/>
    <mergeCell ref="F3:F5"/>
    <mergeCell ref="F6:F8"/>
    <mergeCell ref="F9:F11"/>
    <mergeCell ref="F12:F14"/>
    <mergeCell ref="F15:F17"/>
  </mergeCells>
  <printOptions/>
  <pageMargins left="0.25" right="0.25" top="0.75" bottom="0.75" header="0.3" footer="0.3"/>
  <pageSetup horizontalDpi="600" verticalDpi="600" orientation="landscape" scale="83" r:id="rId1"/>
</worksheet>
</file>

<file path=xl/worksheets/sheet2.xml><?xml version="1.0" encoding="utf-8"?>
<worksheet xmlns="http://schemas.openxmlformats.org/spreadsheetml/2006/main" xmlns:r="http://schemas.openxmlformats.org/officeDocument/2006/relationships">
  <dimension ref="D1:Y109"/>
  <sheetViews>
    <sheetView view="pageBreakPreview" zoomScale="70" zoomScaleNormal="70" zoomScaleSheetLayoutView="70" zoomScalePageLayoutView="0" workbookViewId="0" topLeftCell="A3">
      <pane ySplit="5" topLeftCell="A8" activePane="bottomLeft" state="frozen"/>
      <selection pane="topLeft" activeCell="D3" sqref="D3"/>
      <selection pane="bottomLeft" activeCell="F9" sqref="F9"/>
    </sheetView>
  </sheetViews>
  <sheetFormatPr defaultColWidth="9.33203125" defaultRowHeight="20.25" customHeight="1"/>
  <cols>
    <col min="1" max="2" width="9.33203125" style="34" hidden="1" customWidth="1"/>
    <col min="3" max="3" width="16.66015625" style="34" hidden="1" customWidth="1"/>
    <col min="4" max="4" width="32.16015625" style="34" customWidth="1"/>
    <col min="5" max="5" width="12.83203125" style="34" customWidth="1"/>
    <col min="6" max="7" width="54.66015625" style="62" customWidth="1"/>
    <col min="8" max="8" width="5.16015625" style="31" customWidth="1"/>
    <col min="9" max="9" width="5.16015625" style="32" customWidth="1"/>
    <col min="10" max="10" width="5.5" style="32" customWidth="1"/>
    <col min="11" max="11" width="5.66015625" style="32" customWidth="1"/>
    <col min="12" max="12" width="33.5" style="32" customWidth="1"/>
    <col min="13" max="13" width="27.33203125" style="34" customWidth="1"/>
    <col min="14" max="14" width="21.16015625" style="52" customWidth="1"/>
    <col min="15" max="15" width="14.5" style="52" customWidth="1"/>
    <col min="16" max="19" width="17.16015625" style="34" customWidth="1"/>
    <col min="20" max="20" width="22.33203125" style="34" customWidth="1"/>
    <col min="21" max="21" width="14.83203125" style="34" customWidth="1"/>
    <col min="22" max="22" width="15" style="34" customWidth="1"/>
    <col min="23" max="23" width="16" style="34" customWidth="1"/>
    <col min="24" max="24" width="17.83203125" style="34" customWidth="1"/>
    <col min="25" max="25" width="13.33203125" style="34" customWidth="1"/>
    <col min="26" max="16384" width="9.33203125" style="34" customWidth="1"/>
  </cols>
  <sheetData>
    <row r="1" spans="4:19" ht="20.25" customHeight="1">
      <c r="D1" s="29"/>
      <c r="E1" s="29"/>
      <c r="F1" s="30"/>
      <c r="G1" s="30"/>
      <c r="M1" s="29"/>
      <c r="N1" s="33"/>
      <c r="O1" s="33"/>
      <c r="P1" s="29"/>
      <c r="Q1" s="29"/>
      <c r="R1" s="29"/>
      <c r="S1" s="29"/>
    </row>
    <row r="2" spans="4:19" ht="22.5" customHeight="1">
      <c r="D2" s="706" t="s">
        <v>5</v>
      </c>
      <c r="E2" s="707"/>
      <c r="F2" s="707"/>
      <c r="G2" s="707"/>
      <c r="H2" s="707"/>
      <c r="I2" s="707"/>
      <c r="J2" s="707"/>
      <c r="K2" s="707"/>
      <c r="L2" s="707"/>
      <c r="M2" s="707"/>
      <c r="N2" s="707"/>
      <c r="O2" s="707"/>
      <c r="P2" s="707"/>
      <c r="Q2" s="707"/>
      <c r="R2" s="80"/>
      <c r="S2" s="35"/>
    </row>
    <row r="3" spans="4:19" ht="20.25" customHeight="1">
      <c r="D3" s="724" t="s">
        <v>112</v>
      </c>
      <c r="E3" s="725"/>
      <c r="F3" s="725"/>
      <c r="G3" s="430"/>
      <c r="H3" s="78"/>
      <c r="I3" s="78"/>
      <c r="J3" s="78"/>
      <c r="K3" s="78"/>
      <c r="L3" s="78"/>
      <c r="M3" s="76"/>
      <c r="N3" s="76"/>
      <c r="O3" s="76"/>
      <c r="P3" s="76"/>
      <c r="Q3" s="76"/>
      <c r="R3" s="76"/>
      <c r="S3" s="77"/>
    </row>
    <row r="4" spans="4:19" ht="20.25" customHeight="1">
      <c r="D4" s="724" t="s">
        <v>95</v>
      </c>
      <c r="E4" s="725"/>
      <c r="F4" s="725"/>
      <c r="G4" s="725"/>
      <c r="H4" s="725"/>
      <c r="I4" s="725"/>
      <c r="J4" s="725"/>
      <c r="K4" s="725"/>
      <c r="L4" s="725"/>
      <c r="M4" s="725"/>
      <c r="N4" s="725"/>
      <c r="O4" s="725"/>
      <c r="P4" s="725"/>
      <c r="Q4" s="725"/>
      <c r="R4" s="725"/>
      <c r="S4" s="732"/>
    </row>
    <row r="5" spans="4:19" ht="22.5" customHeight="1">
      <c r="D5" s="724" t="s">
        <v>96</v>
      </c>
      <c r="E5" s="725"/>
      <c r="F5" s="725"/>
      <c r="G5" s="725"/>
      <c r="H5" s="725"/>
      <c r="I5" s="725"/>
      <c r="J5" s="725"/>
      <c r="K5" s="725"/>
      <c r="L5" s="725"/>
      <c r="M5" s="725"/>
      <c r="N5" s="725"/>
      <c r="O5" s="725"/>
      <c r="P5" s="725"/>
      <c r="Q5" s="725"/>
      <c r="R5" s="725"/>
      <c r="S5" s="732"/>
    </row>
    <row r="6" spans="4:19" ht="22.5" customHeight="1">
      <c r="D6" s="747" t="s">
        <v>55</v>
      </c>
      <c r="E6" s="748"/>
      <c r="F6" s="718" t="s">
        <v>60</v>
      </c>
      <c r="G6" s="718" t="s">
        <v>558</v>
      </c>
      <c r="H6" s="751" t="s">
        <v>0</v>
      </c>
      <c r="I6" s="752"/>
      <c r="J6" s="752"/>
      <c r="K6" s="753"/>
      <c r="L6" s="718" t="s">
        <v>73</v>
      </c>
      <c r="M6" s="769" t="s">
        <v>103</v>
      </c>
      <c r="N6" s="718" t="s">
        <v>1</v>
      </c>
      <c r="O6" s="751" t="s">
        <v>61</v>
      </c>
      <c r="P6" s="752"/>
      <c r="Q6" s="752"/>
      <c r="R6" s="752"/>
      <c r="S6" s="753"/>
    </row>
    <row r="7" spans="4:19" ht="35.25" customHeight="1">
      <c r="D7" s="749"/>
      <c r="E7" s="750"/>
      <c r="F7" s="720"/>
      <c r="G7" s="720"/>
      <c r="H7" s="36" t="s">
        <v>76</v>
      </c>
      <c r="I7" s="36" t="s">
        <v>77</v>
      </c>
      <c r="J7" s="36" t="s">
        <v>78</v>
      </c>
      <c r="K7" s="36" t="s">
        <v>79</v>
      </c>
      <c r="L7" s="720"/>
      <c r="M7" s="770"/>
      <c r="N7" s="720"/>
      <c r="O7" s="79" t="s">
        <v>2</v>
      </c>
      <c r="P7" s="69" t="s">
        <v>43</v>
      </c>
      <c r="Q7" s="69" t="s">
        <v>44</v>
      </c>
      <c r="R7" s="69" t="s">
        <v>45</v>
      </c>
      <c r="S7" s="69" t="s">
        <v>62</v>
      </c>
    </row>
    <row r="8" spans="4:19" ht="61.5" customHeight="1">
      <c r="D8" s="744" t="s">
        <v>105</v>
      </c>
      <c r="E8" s="745"/>
      <c r="F8" s="745"/>
      <c r="G8" s="745"/>
      <c r="H8" s="745"/>
      <c r="I8" s="745"/>
      <c r="J8" s="745"/>
      <c r="K8" s="745"/>
      <c r="L8" s="745"/>
      <c r="M8" s="745"/>
      <c r="N8" s="745"/>
      <c r="O8" s="745"/>
      <c r="P8" s="745"/>
      <c r="Q8" s="745"/>
      <c r="R8" s="745"/>
      <c r="S8" s="746"/>
    </row>
    <row r="9" spans="4:19" ht="117" customHeight="1">
      <c r="D9" s="708" t="s">
        <v>88</v>
      </c>
      <c r="E9" s="709"/>
      <c r="F9" s="68"/>
      <c r="G9" s="68"/>
      <c r="H9" s="36"/>
      <c r="I9" s="69"/>
      <c r="J9" s="69"/>
      <c r="K9" s="69"/>
      <c r="L9" s="68"/>
      <c r="M9" s="68"/>
      <c r="N9" s="69" t="s">
        <v>7</v>
      </c>
      <c r="O9" s="69" t="s">
        <v>6</v>
      </c>
      <c r="P9" s="38"/>
      <c r="Q9" s="38"/>
      <c r="R9" s="38"/>
      <c r="S9" s="38"/>
    </row>
    <row r="10" spans="4:20" ht="81" customHeight="1" hidden="1">
      <c r="D10" s="754" t="s">
        <v>89</v>
      </c>
      <c r="E10" s="755"/>
      <c r="F10" s="82"/>
      <c r="G10" s="82"/>
      <c r="H10" s="83"/>
      <c r="I10" s="83"/>
      <c r="J10" s="83"/>
      <c r="K10" s="83"/>
      <c r="L10" s="83"/>
      <c r="M10" s="82"/>
      <c r="N10" s="84" t="s">
        <v>8</v>
      </c>
      <c r="O10" s="85" t="s">
        <v>82</v>
      </c>
      <c r="P10" s="86"/>
      <c r="Q10" s="86"/>
      <c r="R10" s="86"/>
      <c r="S10" s="86"/>
      <c r="T10" s="39"/>
    </row>
    <row r="11" spans="4:20" ht="40.5" customHeight="1" hidden="1">
      <c r="D11" s="756"/>
      <c r="E11" s="757"/>
      <c r="F11" s="82"/>
      <c r="G11" s="82"/>
      <c r="H11" s="83"/>
      <c r="I11" s="83"/>
      <c r="J11" s="83"/>
      <c r="K11" s="83"/>
      <c r="L11" s="83"/>
      <c r="M11" s="82"/>
      <c r="N11" s="87"/>
      <c r="O11" s="85" t="s">
        <v>83</v>
      </c>
      <c r="P11" s="86"/>
      <c r="Q11" s="86"/>
      <c r="R11" s="86"/>
      <c r="S11" s="86"/>
      <c r="T11" s="39"/>
    </row>
    <row r="12" spans="4:20" ht="198.75" customHeight="1">
      <c r="D12" s="756"/>
      <c r="E12" s="757"/>
      <c r="F12" s="101" t="s">
        <v>129</v>
      </c>
      <c r="G12" s="101"/>
      <c r="H12" s="104" t="s">
        <v>139</v>
      </c>
      <c r="I12" s="104" t="s">
        <v>139</v>
      </c>
      <c r="J12" s="104" t="s">
        <v>139</v>
      </c>
      <c r="K12" s="104" t="s">
        <v>139</v>
      </c>
      <c r="L12" s="107" t="s">
        <v>140</v>
      </c>
      <c r="M12" s="107" t="s">
        <v>141</v>
      </c>
      <c r="N12" s="719" t="s">
        <v>104</v>
      </c>
      <c r="O12" s="263" t="s">
        <v>160</v>
      </c>
      <c r="P12" s="86"/>
      <c r="Q12" s="86"/>
      <c r="R12" s="86"/>
      <c r="S12" s="112">
        <f aca="true" t="shared" si="0" ref="S12:S18">R12+Q12+P12</f>
        <v>0</v>
      </c>
      <c r="T12" s="39"/>
    </row>
    <row r="13" spans="4:20" ht="63.75" customHeight="1">
      <c r="D13" s="756"/>
      <c r="E13" s="757"/>
      <c r="F13" s="101" t="s">
        <v>130</v>
      </c>
      <c r="G13" s="101"/>
      <c r="H13" s="104" t="s">
        <v>139</v>
      </c>
      <c r="I13" s="104"/>
      <c r="J13" s="104"/>
      <c r="K13" s="104"/>
      <c r="L13" s="107" t="s">
        <v>142</v>
      </c>
      <c r="M13" s="107" t="s">
        <v>143</v>
      </c>
      <c r="N13" s="719"/>
      <c r="O13" s="109" t="s">
        <v>161</v>
      </c>
      <c r="P13" s="86"/>
      <c r="Q13" s="86"/>
      <c r="R13" s="86"/>
      <c r="S13" s="112">
        <f t="shared" si="0"/>
        <v>0</v>
      </c>
      <c r="T13" s="39"/>
    </row>
    <row r="14" spans="4:20" ht="61.5" customHeight="1">
      <c r="D14" s="756"/>
      <c r="E14" s="757"/>
      <c r="F14" s="101" t="s">
        <v>131</v>
      </c>
      <c r="G14" s="101"/>
      <c r="H14" s="104"/>
      <c r="I14" s="104"/>
      <c r="J14" s="104"/>
      <c r="K14" s="104" t="s">
        <v>139</v>
      </c>
      <c r="L14" s="107" t="s">
        <v>144</v>
      </c>
      <c r="M14" s="107" t="s">
        <v>145</v>
      </c>
      <c r="N14" s="719"/>
      <c r="O14" s="263" t="s">
        <v>162</v>
      </c>
      <c r="P14" s="86"/>
      <c r="Q14" s="86"/>
      <c r="R14" s="86"/>
      <c r="S14" s="112">
        <f t="shared" si="0"/>
        <v>0</v>
      </c>
      <c r="T14" s="39"/>
    </row>
    <row r="15" spans="4:20" ht="219.75" customHeight="1">
      <c r="D15" s="756"/>
      <c r="E15" s="757"/>
      <c r="F15" s="101" t="s">
        <v>132</v>
      </c>
      <c r="G15" s="101"/>
      <c r="H15" s="105"/>
      <c r="I15" s="105" t="s">
        <v>139</v>
      </c>
      <c r="J15" s="105" t="s">
        <v>139</v>
      </c>
      <c r="K15" s="105" t="s">
        <v>139</v>
      </c>
      <c r="L15" s="107" t="s">
        <v>146</v>
      </c>
      <c r="M15" s="107" t="s">
        <v>147</v>
      </c>
      <c r="N15" s="719"/>
      <c r="O15" s="109"/>
      <c r="P15" s="86"/>
      <c r="Q15" s="86"/>
      <c r="R15" s="86"/>
      <c r="S15" s="112">
        <f t="shared" si="0"/>
        <v>0</v>
      </c>
      <c r="T15" s="39"/>
    </row>
    <row r="16" spans="4:20" ht="134.25" customHeight="1">
      <c r="D16" s="756"/>
      <c r="E16" s="757"/>
      <c r="F16" s="102" t="s">
        <v>133</v>
      </c>
      <c r="G16" s="102"/>
      <c r="H16" s="105" t="s">
        <v>139</v>
      </c>
      <c r="I16" s="105" t="s">
        <v>139</v>
      </c>
      <c r="J16" s="105" t="s">
        <v>139</v>
      </c>
      <c r="K16" s="105" t="s">
        <v>139</v>
      </c>
      <c r="L16" s="107" t="s">
        <v>148</v>
      </c>
      <c r="M16" s="108" t="s">
        <v>149</v>
      </c>
      <c r="N16" s="719"/>
      <c r="O16" s="263" t="s">
        <v>160</v>
      </c>
      <c r="P16" s="86"/>
      <c r="Q16" s="86"/>
      <c r="R16" s="86"/>
      <c r="S16" s="112">
        <f t="shared" si="0"/>
        <v>0</v>
      </c>
      <c r="T16" s="39"/>
    </row>
    <row r="17" spans="4:20" ht="48.75" customHeight="1">
      <c r="D17" s="756"/>
      <c r="E17" s="757"/>
      <c r="F17" s="101" t="s">
        <v>134</v>
      </c>
      <c r="G17" s="432"/>
      <c r="H17" s="106"/>
      <c r="I17" s="104" t="s">
        <v>139</v>
      </c>
      <c r="J17" s="104" t="s">
        <v>139</v>
      </c>
      <c r="K17" s="104" t="s">
        <v>139</v>
      </c>
      <c r="L17" s="108" t="s">
        <v>150</v>
      </c>
      <c r="M17" s="108" t="s">
        <v>151</v>
      </c>
      <c r="N17" s="719"/>
      <c r="O17" s="263" t="s">
        <v>9</v>
      </c>
      <c r="P17" s="86">
        <v>5000</v>
      </c>
      <c r="Q17" s="86"/>
      <c r="R17" s="86">
        <v>10000</v>
      </c>
      <c r="S17" s="86">
        <f t="shared" si="0"/>
        <v>15000</v>
      </c>
      <c r="T17" s="39"/>
    </row>
    <row r="18" spans="4:20" ht="101.25" customHeight="1">
      <c r="D18" s="756"/>
      <c r="E18" s="757"/>
      <c r="F18" s="101" t="s">
        <v>135</v>
      </c>
      <c r="G18" s="101"/>
      <c r="H18" s="104" t="s">
        <v>139</v>
      </c>
      <c r="I18" s="105" t="s">
        <v>139</v>
      </c>
      <c r="J18" s="105"/>
      <c r="K18" s="105"/>
      <c r="L18" s="107" t="s">
        <v>152</v>
      </c>
      <c r="M18" s="108" t="s">
        <v>153</v>
      </c>
      <c r="N18" s="719"/>
      <c r="O18" s="263" t="s">
        <v>163</v>
      </c>
      <c r="P18" s="86"/>
      <c r="Q18" s="86"/>
      <c r="R18" s="86"/>
      <c r="S18" s="113">
        <f t="shared" si="0"/>
        <v>0</v>
      </c>
      <c r="T18" s="39"/>
    </row>
    <row r="19" spans="4:20" ht="246.75" customHeight="1">
      <c r="D19" s="756"/>
      <c r="E19" s="757"/>
      <c r="F19" s="103" t="s">
        <v>136</v>
      </c>
      <c r="G19" s="103"/>
      <c r="H19" s="104" t="s">
        <v>139</v>
      </c>
      <c r="I19" s="104" t="s">
        <v>139</v>
      </c>
      <c r="J19" s="105" t="s">
        <v>139</v>
      </c>
      <c r="K19" s="105"/>
      <c r="L19" s="107" t="s">
        <v>154</v>
      </c>
      <c r="M19" s="108" t="s">
        <v>155</v>
      </c>
      <c r="N19" s="719"/>
      <c r="O19" s="263" t="s">
        <v>164</v>
      </c>
      <c r="P19" s="86"/>
      <c r="Q19" s="86"/>
      <c r="R19" s="86"/>
      <c r="S19" s="86">
        <v>30000</v>
      </c>
      <c r="T19" s="39"/>
    </row>
    <row r="20" spans="4:20" ht="54" customHeight="1">
      <c r="D20" s="756"/>
      <c r="E20" s="757"/>
      <c r="F20" s="101" t="s">
        <v>137</v>
      </c>
      <c r="G20" s="101"/>
      <c r="H20" s="104" t="s">
        <v>139</v>
      </c>
      <c r="I20" s="104" t="s">
        <v>139</v>
      </c>
      <c r="J20" s="104" t="s">
        <v>139</v>
      </c>
      <c r="K20" s="104" t="s">
        <v>139</v>
      </c>
      <c r="L20" s="107" t="s">
        <v>156</v>
      </c>
      <c r="M20" s="108" t="s">
        <v>157</v>
      </c>
      <c r="N20" s="719"/>
      <c r="O20" s="263"/>
      <c r="P20" s="86"/>
      <c r="Q20" s="86"/>
      <c r="R20" s="86"/>
      <c r="S20" s="114">
        <f>R20+Q20+P20</f>
        <v>0</v>
      </c>
      <c r="T20" s="65"/>
    </row>
    <row r="21" spans="4:21" ht="153" customHeight="1">
      <c r="D21" s="758"/>
      <c r="E21" s="759"/>
      <c r="F21" s="101" t="s">
        <v>138</v>
      </c>
      <c r="G21" s="101"/>
      <c r="H21" s="104" t="s">
        <v>139</v>
      </c>
      <c r="I21" s="104" t="s">
        <v>139</v>
      </c>
      <c r="J21" s="104" t="s">
        <v>139</v>
      </c>
      <c r="K21" s="104" t="s">
        <v>139</v>
      </c>
      <c r="L21" s="107" t="s">
        <v>158</v>
      </c>
      <c r="M21" s="108" t="s">
        <v>159</v>
      </c>
      <c r="N21" s="720"/>
      <c r="O21" s="263" t="s">
        <v>165</v>
      </c>
      <c r="P21" s="86"/>
      <c r="Q21" s="86"/>
      <c r="R21" s="86"/>
      <c r="S21" s="133">
        <f>R21+Q21+P21</f>
        <v>0</v>
      </c>
      <c r="T21" s="39"/>
      <c r="U21" s="40"/>
    </row>
    <row r="22" spans="4:21" ht="139.5" customHeight="1">
      <c r="D22" s="710" t="s">
        <v>90</v>
      </c>
      <c r="E22" s="711"/>
      <c r="F22" s="68"/>
      <c r="G22" s="68"/>
      <c r="H22" s="37"/>
      <c r="I22" s="37"/>
      <c r="J22" s="37"/>
      <c r="K22" s="37"/>
      <c r="L22" s="68"/>
      <c r="M22" s="68"/>
      <c r="N22" s="71" t="s">
        <v>114</v>
      </c>
      <c r="O22" s="69" t="s">
        <v>10</v>
      </c>
      <c r="P22" s="38"/>
      <c r="Q22" s="38"/>
      <c r="R22" s="38"/>
      <c r="S22" s="38"/>
      <c r="T22" s="39"/>
      <c r="U22" s="40"/>
    </row>
    <row r="23" spans="4:19" ht="24.75" customHeight="1">
      <c r="D23" s="729" t="s">
        <v>30</v>
      </c>
      <c r="E23" s="730"/>
      <c r="F23" s="730"/>
      <c r="G23" s="730"/>
      <c r="H23" s="730"/>
      <c r="I23" s="730"/>
      <c r="J23" s="730"/>
      <c r="K23" s="730"/>
      <c r="L23" s="730"/>
      <c r="M23" s="730"/>
      <c r="N23" s="730"/>
      <c r="O23" s="731"/>
      <c r="P23" s="63">
        <f>P17</f>
        <v>5000</v>
      </c>
      <c r="Q23" s="63">
        <f>Q22+Q21+Q19+Q20+Q18+Q17+Q16+Q15+Q14+Q13+Q12</f>
        <v>0</v>
      </c>
      <c r="R23" s="63">
        <f>R22+R21+R19+R20+R18+R17+R16+R15+R14+R13+R12</f>
        <v>10000</v>
      </c>
      <c r="S23" s="63">
        <f>S22+S21+S19+S20+S18+S17+S16+S15+S14+S13+S12</f>
        <v>45000</v>
      </c>
    </row>
    <row r="24" spans="4:19" ht="20.25" customHeight="1">
      <c r="D24" s="771" t="s">
        <v>67</v>
      </c>
      <c r="E24" s="772"/>
      <c r="F24" s="772"/>
      <c r="G24" s="772"/>
      <c r="H24" s="772"/>
      <c r="I24" s="772"/>
      <c r="J24" s="772"/>
      <c r="K24" s="772"/>
      <c r="L24" s="772"/>
      <c r="M24" s="772"/>
      <c r="N24" s="772"/>
      <c r="O24" s="772"/>
      <c r="P24" s="772"/>
      <c r="Q24" s="772"/>
      <c r="R24" s="772"/>
      <c r="S24" s="773"/>
    </row>
    <row r="25" spans="4:19" ht="39" customHeight="1">
      <c r="D25" s="741" t="s">
        <v>355</v>
      </c>
      <c r="E25" s="742"/>
      <c r="F25" s="742"/>
      <c r="G25" s="742"/>
      <c r="H25" s="742"/>
      <c r="I25" s="742"/>
      <c r="J25" s="742"/>
      <c r="K25" s="742"/>
      <c r="L25" s="742"/>
      <c r="M25" s="742"/>
      <c r="N25" s="742"/>
      <c r="O25" s="742"/>
      <c r="P25" s="742"/>
      <c r="Q25" s="742"/>
      <c r="R25" s="742"/>
      <c r="S25" s="743"/>
    </row>
    <row r="26" spans="4:19" ht="98.25" customHeight="1">
      <c r="D26" s="775" t="s">
        <v>11</v>
      </c>
      <c r="E26" s="776"/>
      <c r="F26" s="116"/>
      <c r="G26" s="116"/>
      <c r="H26" s="117"/>
      <c r="I26" s="117"/>
      <c r="J26" s="117"/>
      <c r="K26" s="117"/>
      <c r="L26" s="118"/>
      <c r="M26" s="118"/>
      <c r="N26" s="266" t="s">
        <v>13</v>
      </c>
      <c r="O26" s="266" t="s">
        <v>47</v>
      </c>
      <c r="P26" s="120">
        <v>0</v>
      </c>
      <c r="Q26" s="122">
        <v>0</v>
      </c>
      <c r="R26" s="122">
        <v>0</v>
      </c>
      <c r="S26" s="121">
        <f>R26+Q26+P26</f>
        <v>0</v>
      </c>
    </row>
    <row r="27" spans="4:19" ht="96" customHeight="1">
      <c r="D27" s="710" t="s">
        <v>101</v>
      </c>
      <c r="E27" s="711"/>
      <c r="F27" s="89"/>
      <c r="G27" s="89"/>
      <c r="H27" s="36"/>
      <c r="I27" s="69"/>
      <c r="J27" s="69"/>
      <c r="K27" s="69"/>
      <c r="L27" s="89"/>
      <c r="M27" s="89"/>
      <c r="N27" s="266" t="s">
        <v>115</v>
      </c>
      <c r="O27" s="266" t="s">
        <v>14</v>
      </c>
      <c r="P27" s="115">
        <v>0</v>
      </c>
      <c r="Q27" s="115">
        <v>0</v>
      </c>
      <c r="R27" s="115">
        <v>0</v>
      </c>
      <c r="S27" s="121">
        <f>R27+Q27+P27</f>
        <v>0</v>
      </c>
    </row>
    <row r="28" spans="4:19" ht="80.25" customHeight="1">
      <c r="D28" s="710" t="s">
        <v>102</v>
      </c>
      <c r="E28" s="711"/>
      <c r="F28" s="68"/>
      <c r="G28" s="433"/>
      <c r="H28" s="43"/>
      <c r="I28" s="69"/>
      <c r="J28" s="69"/>
      <c r="K28" s="69"/>
      <c r="L28" s="68"/>
      <c r="M28" s="68"/>
      <c r="N28" s="266" t="s">
        <v>114</v>
      </c>
      <c r="O28" s="266" t="s">
        <v>10</v>
      </c>
      <c r="P28" s="38">
        <v>0</v>
      </c>
      <c r="Q28" s="38">
        <v>0</v>
      </c>
      <c r="R28" s="38">
        <v>0</v>
      </c>
      <c r="S28" s="121">
        <f>R28+Q28+P28</f>
        <v>0</v>
      </c>
    </row>
    <row r="29" spans="4:19" ht="21" customHeight="1">
      <c r="D29" s="729" t="s">
        <v>31</v>
      </c>
      <c r="E29" s="730"/>
      <c r="F29" s="730"/>
      <c r="G29" s="730"/>
      <c r="H29" s="730"/>
      <c r="I29" s="730"/>
      <c r="J29" s="730"/>
      <c r="K29" s="730"/>
      <c r="L29" s="730"/>
      <c r="M29" s="730"/>
      <c r="N29" s="730"/>
      <c r="O29" s="731"/>
      <c r="P29" s="63">
        <f>SUM(P26:P28)</f>
        <v>0</v>
      </c>
      <c r="Q29" s="63">
        <f>SUM(Q26:Q28)</f>
        <v>0</v>
      </c>
      <c r="R29" s="63">
        <f>SUM(R26:R28)</f>
        <v>0</v>
      </c>
      <c r="S29" s="63">
        <f>SUM(S26:S28)</f>
        <v>0</v>
      </c>
    </row>
    <row r="30" spans="4:19" ht="27.75" customHeight="1">
      <c r="D30" s="724" t="s">
        <v>68</v>
      </c>
      <c r="E30" s="725"/>
      <c r="F30" s="725"/>
      <c r="G30" s="725"/>
      <c r="H30" s="725"/>
      <c r="I30" s="725"/>
      <c r="J30" s="725"/>
      <c r="K30" s="725"/>
      <c r="L30" s="725"/>
      <c r="M30" s="725"/>
      <c r="N30" s="725"/>
      <c r="O30" s="725"/>
      <c r="P30" s="725"/>
      <c r="Q30" s="725"/>
      <c r="R30" s="725"/>
      <c r="S30" s="732"/>
    </row>
    <row r="31" spans="4:19" s="44" customFormat="1" ht="42.75" customHeight="1">
      <c r="D31" s="741" t="s">
        <v>97</v>
      </c>
      <c r="E31" s="742"/>
      <c r="F31" s="742"/>
      <c r="G31" s="742"/>
      <c r="H31" s="742"/>
      <c r="I31" s="742"/>
      <c r="J31" s="742"/>
      <c r="K31" s="742"/>
      <c r="L31" s="742"/>
      <c r="M31" s="742"/>
      <c r="N31" s="742"/>
      <c r="O31" s="742"/>
      <c r="P31" s="742"/>
      <c r="Q31" s="742"/>
      <c r="R31" s="742"/>
      <c r="S31" s="743"/>
    </row>
    <row r="32" spans="4:19" s="44" customFormat="1" ht="100.5" customHeight="1">
      <c r="D32" s="710" t="s">
        <v>92</v>
      </c>
      <c r="E32" s="711"/>
      <c r="F32" s="294" t="s">
        <v>356</v>
      </c>
      <c r="G32" s="294"/>
      <c r="H32" s="73"/>
      <c r="I32" s="73"/>
      <c r="J32" s="73"/>
      <c r="K32" s="73"/>
      <c r="L32" s="68"/>
      <c r="M32" s="68"/>
      <c r="N32" s="69" t="s">
        <v>13</v>
      </c>
      <c r="O32" s="69" t="s">
        <v>47</v>
      </c>
      <c r="P32" s="38">
        <v>0</v>
      </c>
      <c r="Q32" s="38">
        <v>0</v>
      </c>
      <c r="R32" s="38">
        <v>0</v>
      </c>
      <c r="S32" s="38">
        <f>R32+Q32+P32</f>
        <v>0</v>
      </c>
    </row>
    <row r="33" spans="4:19" ht="31.5" customHeight="1">
      <c r="D33" s="712" t="s">
        <v>93</v>
      </c>
      <c r="E33" s="713"/>
      <c r="F33" s="116" t="s">
        <v>296</v>
      </c>
      <c r="G33" s="116"/>
      <c r="H33" s="117" t="s">
        <v>139</v>
      </c>
      <c r="I33" s="117" t="s">
        <v>297</v>
      </c>
      <c r="J33" s="117"/>
      <c r="K33" s="117"/>
      <c r="L33" s="118" t="s">
        <v>171</v>
      </c>
      <c r="M33" s="118" t="s">
        <v>172</v>
      </c>
      <c r="N33" s="721" t="s">
        <v>13</v>
      </c>
      <c r="O33" s="721" t="s">
        <v>3</v>
      </c>
      <c r="P33" s="120">
        <v>0</v>
      </c>
      <c r="Q33" s="86"/>
      <c r="R33" s="86">
        <v>27000</v>
      </c>
      <c r="S33" s="86">
        <f>P33+Q33+R33</f>
        <v>27000</v>
      </c>
    </row>
    <row r="34" spans="4:19" ht="78">
      <c r="D34" s="714"/>
      <c r="E34" s="715"/>
      <c r="F34" s="116" t="s">
        <v>298</v>
      </c>
      <c r="G34" s="116"/>
      <c r="H34" s="117" t="s">
        <v>117</v>
      </c>
      <c r="I34" s="117" t="s">
        <v>297</v>
      </c>
      <c r="J34" s="117"/>
      <c r="K34" s="117"/>
      <c r="L34" s="118" t="s">
        <v>173</v>
      </c>
      <c r="M34" s="118" t="s">
        <v>174</v>
      </c>
      <c r="N34" s="722"/>
      <c r="O34" s="722"/>
      <c r="P34" s="120">
        <v>0</v>
      </c>
      <c r="Q34" s="86"/>
      <c r="R34" s="86">
        <v>20100</v>
      </c>
      <c r="S34" s="86">
        <f aca="true" t="shared" si="1" ref="S34:S46">P34+Q34+R34</f>
        <v>20100</v>
      </c>
    </row>
    <row r="35" spans="4:19" ht="46.5">
      <c r="D35" s="714"/>
      <c r="E35" s="715"/>
      <c r="F35" s="116" t="s">
        <v>299</v>
      </c>
      <c r="G35" s="116"/>
      <c r="H35" s="117" t="s">
        <v>117</v>
      </c>
      <c r="I35" s="117" t="s">
        <v>297</v>
      </c>
      <c r="J35" s="117"/>
      <c r="K35" s="117"/>
      <c r="L35" s="118" t="s">
        <v>175</v>
      </c>
      <c r="M35" s="118" t="s">
        <v>176</v>
      </c>
      <c r="N35" s="722"/>
      <c r="O35" s="722"/>
      <c r="P35" s="120">
        <v>0</v>
      </c>
      <c r="Q35" s="86"/>
      <c r="R35" s="86">
        <v>15000</v>
      </c>
      <c r="S35" s="86">
        <f t="shared" si="1"/>
        <v>15000</v>
      </c>
    </row>
    <row r="36" spans="4:19" ht="78">
      <c r="D36" s="714"/>
      <c r="E36" s="715"/>
      <c r="F36" s="116" t="s">
        <v>300</v>
      </c>
      <c r="G36" s="116"/>
      <c r="H36" s="117"/>
      <c r="I36" s="117"/>
      <c r="J36" s="117"/>
      <c r="K36" s="117"/>
      <c r="L36" s="116" t="s">
        <v>301</v>
      </c>
      <c r="M36" s="116" t="s">
        <v>302</v>
      </c>
      <c r="N36" s="722"/>
      <c r="O36" s="722"/>
      <c r="P36" s="120">
        <v>0</v>
      </c>
      <c r="Q36" s="86"/>
      <c r="R36" s="86"/>
      <c r="S36" s="86">
        <f t="shared" si="1"/>
        <v>0</v>
      </c>
    </row>
    <row r="37" spans="4:20" ht="46.5">
      <c r="D37" s="714"/>
      <c r="E37" s="715"/>
      <c r="F37" s="116" t="s">
        <v>303</v>
      </c>
      <c r="G37" s="116"/>
      <c r="H37" s="117" t="s">
        <v>297</v>
      </c>
      <c r="I37" s="117" t="s">
        <v>297</v>
      </c>
      <c r="J37" s="117"/>
      <c r="K37" s="117"/>
      <c r="L37" s="116" t="s">
        <v>304</v>
      </c>
      <c r="M37" s="116" t="s">
        <v>305</v>
      </c>
      <c r="N37" s="722"/>
      <c r="O37" s="722"/>
      <c r="P37" s="120">
        <v>0</v>
      </c>
      <c r="Q37" s="86"/>
      <c r="R37" s="86">
        <v>28000</v>
      </c>
      <c r="S37" s="86">
        <f t="shared" si="1"/>
        <v>28000</v>
      </c>
      <c r="T37" s="90"/>
    </row>
    <row r="38" spans="4:24" ht="46.5">
      <c r="D38" s="714"/>
      <c r="E38" s="715"/>
      <c r="F38" s="116" t="s">
        <v>306</v>
      </c>
      <c r="G38" s="116"/>
      <c r="H38" s="117"/>
      <c r="I38" s="117" t="s">
        <v>139</v>
      </c>
      <c r="J38" s="117" t="s">
        <v>297</v>
      </c>
      <c r="K38" s="117"/>
      <c r="L38" s="116" t="s">
        <v>307</v>
      </c>
      <c r="M38" s="116" t="s">
        <v>308</v>
      </c>
      <c r="N38" s="722"/>
      <c r="O38" s="722"/>
      <c r="P38" s="120">
        <v>0</v>
      </c>
      <c r="Q38" s="86"/>
      <c r="R38" s="86">
        <v>25000</v>
      </c>
      <c r="S38" s="86">
        <f t="shared" si="1"/>
        <v>25000</v>
      </c>
      <c r="T38" s="91"/>
      <c r="U38" s="92"/>
      <c r="V38" s="92"/>
      <c r="X38" s="64"/>
    </row>
    <row r="39" spans="4:24" ht="85.5" customHeight="1">
      <c r="D39" s="714"/>
      <c r="E39" s="715"/>
      <c r="F39" s="116" t="s">
        <v>309</v>
      </c>
      <c r="G39" s="116"/>
      <c r="H39" s="117" t="s">
        <v>139</v>
      </c>
      <c r="I39" s="117" t="s">
        <v>139</v>
      </c>
      <c r="J39" s="117" t="s">
        <v>139</v>
      </c>
      <c r="K39" s="117" t="s">
        <v>139</v>
      </c>
      <c r="L39" s="118" t="s">
        <v>310</v>
      </c>
      <c r="M39" s="118" t="s">
        <v>177</v>
      </c>
      <c r="N39" s="722"/>
      <c r="O39" s="722"/>
      <c r="P39" s="120">
        <v>0</v>
      </c>
      <c r="Q39" s="86"/>
      <c r="R39" s="86">
        <v>12000</v>
      </c>
      <c r="S39" s="86">
        <f t="shared" si="1"/>
        <v>12000</v>
      </c>
      <c r="T39" s="91"/>
      <c r="U39" s="92"/>
      <c r="V39" s="92"/>
      <c r="X39" s="64"/>
    </row>
    <row r="40" spans="4:19" ht="62.25">
      <c r="D40" s="714"/>
      <c r="E40" s="715"/>
      <c r="F40" s="116" t="s">
        <v>311</v>
      </c>
      <c r="G40" s="116"/>
      <c r="H40" s="117" t="s">
        <v>139</v>
      </c>
      <c r="I40" s="117"/>
      <c r="J40" s="117"/>
      <c r="K40" s="117"/>
      <c r="L40" s="118" t="s">
        <v>312</v>
      </c>
      <c r="M40" s="118" t="s">
        <v>313</v>
      </c>
      <c r="N40" s="722"/>
      <c r="O40" s="722"/>
      <c r="P40" s="120">
        <v>0</v>
      </c>
      <c r="Q40" s="86"/>
      <c r="R40" s="86">
        <v>5000</v>
      </c>
      <c r="S40" s="86">
        <f t="shared" si="1"/>
        <v>5000</v>
      </c>
    </row>
    <row r="41" spans="4:19" ht="62.25">
      <c r="D41" s="714"/>
      <c r="E41" s="715"/>
      <c r="F41" s="116" t="s">
        <v>314</v>
      </c>
      <c r="G41" s="116"/>
      <c r="H41" s="117" t="s">
        <v>297</v>
      </c>
      <c r="I41" s="117"/>
      <c r="J41" s="117"/>
      <c r="K41" s="117"/>
      <c r="L41" s="118" t="s">
        <v>315</v>
      </c>
      <c r="M41" s="118" t="s">
        <v>316</v>
      </c>
      <c r="N41" s="722"/>
      <c r="O41" s="722"/>
      <c r="P41" s="120">
        <v>0</v>
      </c>
      <c r="Q41" s="86"/>
      <c r="R41" s="86">
        <v>5000</v>
      </c>
      <c r="S41" s="86">
        <f t="shared" si="1"/>
        <v>5000</v>
      </c>
    </row>
    <row r="42" spans="4:20" ht="30.75">
      <c r="D42" s="714"/>
      <c r="E42" s="715"/>
      <c r="F42" s="116" t="s">
        <v>169</v>
      </c>
      <c r="G42" s="116"/>
      <c r="H42" s="117"/>
      <c r="I42" s="117" t="s">
        <v>139</v>
      </c>
      <c r="J42" s="117" t="s">
        <v>297</v>
      </c>
      <c r="K42" s="117"/>
      <c r="L42" s="118" t="s">
        <v>317</v>
      </c>
      <c r="M42" s="118" t="s">
        <v>318</v>
      </c>
      <c r="N42" s="722"/>
      <c r="O42" s="722"/>
      <c r="P42" s="120">
        <v>0</v>
      </c>
      <c r="Q42" s="86"/>
      <c r="R42" s="86">
        <v>10000</v>
      </c>
      <c r="S42" s="86">
        <f t="shared" si="1"/>
        <v>10000</v>
      </c>
      <c r="T42" s="64"/>
    </row>
    <row r="43" spans="4:19" ht="62.25">
      <c r="D43" s="714"/>
      <c r="E43" s="715"/>
      <c r="F43" s="116" t="s">
        <v>319</v>
      </c>
      <c r="G43" s="116"/>
      <c r="H43" s="117"/>
      <c r="I43" s="117" t="s">
        <v>139</v>
      </c>
      <c r="J43" s="117"/>
      <c r="K43" s="117"/>
      <c r="L43" s="118" t="s">
        <v>320</v>
      </c>
      <c r="M43" s="118" t="s">
        <v>321</v>
      </c>
      <c r="N43" s="722"/>
      <c r="O43" s="722"/>
      <c r="P43" s="120">
        <v>0</v>
      </c>
      <c r="Q43" s="86"/>
      <c r="R43" s="86">
        <v>10000</v>
      </c>
      <c r="S43" s="86">
        <f t="shared" si="1"/>
        <v>10000</v>
      </c>
    </row>
    <row r="44" spans="4:19" ht="108.75">
      <c r="D44" s="714"/>
      <c r="E44" s="715"/>
      <c r="F44" s="116" t="s">
        <v>322</v>
      </c>
      <c r="G44" s="116"/>
      <c r="H44" s="117"/>
      <c r="I44" s="117" t="s">
        <v>139</v>
      </c>
      <c r="J44" s="117" t="s">
        <v>139</v>
      </c>
      <c r="K44" s="117"/>
      <c r="L44" s="118" t="s">
        <v>323</v>
      </c>
      <c r="M44" s="118" t="s">
        <v>324</v>
      </c>
      <c r="N44" s="722"/>
      <c r="O44" s="722"/>
      <c r="P44" s="120">
        <v>0</v>
      </c>
      <c r="Q44" s="86"/>
      <c r="R44" s="86">
        <v>6000</v>
      </c>
      <c r="S44" s="86">
        <f t="shared" si="1"/>
        <v>6000</v>
      </c>
    </row>
    <row r="45" spans="4:19" ht="93">
      <c r="D45" s="714"/>
      <c r="E45" s="715"/>
      <c r="F45" s="116" t="s">
        <v>325</v>
      </c>
      <c r="G45" s="116"/>
      <c r="H45" s="117"/>
      <c r="I45" s="117"/>
      <c r="J45" s="117"/>
      <c r="K45" s="117"/>
      <c r="L45" s="118" t="s">
        <v>326</v>
      </c>
      <c r="M45" s="118" t="s">
        <v>327</v>
      </c>
      <c r="N45" s="722"/>
      <c r="O45" s="722"/>
      <c r="P45" s="120">
        <v>0</v>
      </c>
      <c r="Q45" s="86"/>
      <c r="R45" s="86"/>
      <c r="S45" s="86">
        <f t="shared" si="1"/>
        <v>0</v>
      </c>
    </row>
    <row r="46" spans="4:19" ht="30.75">
      <c r="D46" s="714"/>
      <c r="E46" s="715"/>
      <c r="F46" s="116" t="s">
        <v>170</v>
      </c>
      <c r="G46" s="116"/>
      <c r="H46" s="117" t="s">
        <v>139</v>
      </c>
      <c r="I46" s="117" t="s">
        <v>139</v>
      </c>
      <c r="J46" s="117" t="s">
        <v>139</v>
      </c>
      <c r="K46" s="117" t="s">
        <v>139</v>
      </c>
      <c r="L46" s="118" t="s">
        <v>178</v>
      </c>
      <c r="M46" s="119" t="s">
        <v>179</v>
      </c>
      <c r="N46" s="723"/>
      <c r="O46" s="723"/>
      <c r="P46" s="120">
        <v>0</v>
      </c>
      <c r="Q46" s="86"/>
      <c r="R46" s="86">
        <v>12000</v>
      </c>
      <c r="S46" s="86">
        <f t="shared" si="1"/>
        <v>12000</v>
      </c>
    </row>
    <row r="47" spans="4:19" ht="46.5" customHeight="1">
      <c r="D47" s="714"/>
      <c r="E47" s="715"/>
      <c r="F47" s="286" t="s">
        <v>356</v>
      </c>
      <c r="G47" s="286"/>
      <c r="H47" s="36"/>
      <c r="I47" s="69"/>
      <c r="J47" s="69"/>
      <c r="K47" s="69"/>
      <c r="L47" s="69"/>
      <c r="M47" s="73"/>
      <c r="N47" s="69" t="s">
        <v>13</v>
      </c>
      <c r="O47" s="718" t="s">
        <v>6</v>
      </c>
      <c r="P47" s="38">
        <v>0</v>
      </c>
      <c r="Q47" s="38">
        <v>0</v>
      </c>
      <c r="R47" s="38">
        <v>0</v>
      </c>
      <c r="S47" s="86">
        <f>P47+Q47+R47</f>
        <v>0</v>
      </c>
    </row>
    <row r="48" spans="4:19" ht="58.5" customHeight="1">
      <c r="D48" s="716"/>
      <c r="E48" s="717"/>
      <c r="F48" s="289" t="s">
        <v>356</v>
      </c>
      <c r="G48" s="289"/>
      <c r="H48" s="264"/>
      <c r="I48" s="264"/>
      <c r="J48" s="264"/>
      <c r="K48" s="290"/>
      <c r="L48" s="290"/>
      <c r="M48" s="291"/>
      <c r="N48" s="287" t="s">
        <v>81</v>
      </c>
      <c r="O48" s="720"/>
      <c r="P48" s="269">
        <v>0</v>
      </c>
      <c r="Q48" s="269">
        <v>0</v>
      </c>
      <c r="R48" s="269">
        <v>0</v>
      </c>
      <c r="S48" s="288">
        <f>P48+Q48+R48</f>
        <v>0</v>
      </c>
    </row>
    <row r="49" spans="4:19" ht="58.5" customHeight="1">
      <c r="D49" s="710" t="s">
        <v>91</v>
      </c>
      <c r="E49" s="711"/>
      <c r="F49" s="289" t="s">
        <v>356</v>
      </c>
      <c r="G49" s="289"/>
      <c r="H49" s="263"/>
      <c r="I49" s="263"/>
      <c r="J49" s="263"/>
      <c r="K49" s="45"/>
      <c r="L49" s="45"/>
      <c r="M49" s="268"/>
      <c r="N49" s="81" t="s">
        <v>87</v>
      </c>
      <c r="O49" s="263" t="s">
        <v>14</v>
      </c>
      <c r="P49" s="38">
        <v>0</v>
      </c>
      <c r="Q49" s="38"/>
      <c r="R49" s="38"/>
      <c r="S49" s="86"/>
    </row>
    <row r="50" spans="4:19" ht="58.5" customHeight="1">
      <c r="D50" s="712" t="s">
        <v>357</v>
      </c>
      <c r="E50" s="713"/>
      <c r="F50" s="293" t="s">
        <v>358</v>
      </c>
      <c r="G50" s="293"/>
      <c r="H50" s="123" t="s">
        <v>139</v>
      </c>
      <c r="I50" s="123" t="s">
        <v>139</v>
      </c>
      <c r="J50" s="263"/>
      <c r="K50" s="45"/>
      <c r="L50" s="89" t="s">
        <v>361</v>
      </c>
      <c r="M50" s="268" t="s">
        <v>362</v>
      </c>
      <c r="N50" s="81" t="s">
        <v>81</v>
      </c>
      <c r="O50" s="718" t="s">
        <v>6</v>
      </c>
      <c r="P50" s="38">
        <v>0</v>
      </c>
      <c r="Q50" s="38">
        <f>13000/2</f>
        <v>6500</v>
      </c>
      <c r="R50" s="38">
        <v>0</v>
      </c>
      <c r="S50" s="86">
        <f>P50+Q50+R50</f>
        <v>6500</v>
      </c>
    </row>
    <row r="51" spans="4:19" ht="58.5" customHeight="1">
      <c r="D51" s="716"/>
      <c r="E51" s="717"/>
      <c r="F51" s="293" t="s">
        <v>359</v>
      </c>
      <c r="G51" s="293"/>
      <c r="H51" s="123" t="s">
        <v>139</v>
      </c>
      <c r="I51" s="123" t="s">
        <v>139</v>
      </c>
      <c r="J51" s="263"/>
      <c r="K51" s="45"/>
      <c r="L51" s="89" t="s">
        <v>360</v>
      </c>
      <c r="M51" s="268" t="s">
        <v>363</v>
      </c>
      <c r="N51" s="81" t="s">
        <v>81</v>
      </c>
      <c r="O51" s="720"/>
      <c r="P51" s="38">
        <v>0</v>
      </c>
      <c r="Q51" s="38">
        <v>80000</v>
      </c>
      <c r="R51" s="38">
        <v>0</v>
      </c>
      <c r="S51" s="86">
        <f>P51+Q51+R51</f>
        <v>80000</v>
      </c>
    </row>
    <row r="52" spans="4:19" ht="21" customHeight="1">
      <c r="D52" s="75"/>
      <c r="E52" s="46"/>
      <c r="F52" s="730" t="s">
        <v>32</v>
      </c>
      <c r="G52" s="730"/>
      <c r="H52" s="730"/>
      <c r="I52" s="730"/>
      <c r="J52" s="730"/>
      <c r="K52" s="730"/>
      <c r="L52" s="730"/>
      <c r="M52" s="730"/>
      <c r="N52" s="730"/>
      <c r="O52" s="731"/>
      <c r="P52" s="292">
        <f>P32+P33+P34+P35+P36+P37+P38+P39+P40+P41+P42+P43+P44+P45+P46+P47+P48+P49+P50+P51</f>
        <v>0</v>
      </c>
      <c r="Q52" s="292">
        <f>Q32+Q33+Q34+Q35+Q36+Q37+Q38+Q39+Q40+Q41+Q42+Q43+Q44+Q45+Q46+Q47+Q48+Q49+Q50+Q51</f>
        <v>86500</v>
      </c>
      <c r="R52" s="292">
        <f>R32+R33+R34+R35+R36+R37+R38+R39+R40+R41+R42+R43+R44+R45+R46+R47+R48+R49+R50+R51</f>
        <v>175100</v>
      </c>
      <c r="S52" s="292">
        <f>S32+S33+S34+S35+S36+S37+S38+S39+S40+S41+S42+S43+S44+S45+S46+S47+S48+S49+S50+S51</f>
        <v>261600</v>
      </c>
    </row>
    <row r="53" spans="4:19" ht="20.25" customHeight="1">
      <c r="D53" s="724" t="s">
        <v>69</v>
      </c>
      <c r="E53" s="725"/>
      <c r="F53" s="725"/>
      <c r="G53" s="725"/>
      <c r="H53" s="725"/>
      <c r="I53" s="725"/>
      <c r="J53" s="725"/>
      <c r="K53" s="725"/>
      <c r="L53" s="725"/>
      <c r="M53" s="725"/>
      <c r="N53" s="725"/>
      <c r="O53" s="725"/>
      <c r="P53" s="725"/>
      <c r="Q53" s="725"/>
      <c r="R53" s="725"/>
      <c r="S53" s="732"/>
    </row>
    <row r="54" spans="4:19" ht="87" customHeight="1">
      <c r="D54" s="710" t="s">
        <v>98</v>
      </c>
      <c r="E54" s="774"/>
      <c r="F54" s="774"/>
      <c r="G54" s="774"/>
      <c r="H54" s="774"/>
      <c r="I54" s="774"/>
      <c r="J54" s="774"/>
      <c r="K54" s="774"/>
      <c r="L54" s="774"/>
      <c r="M54" s="774"/>
      <c r="N54" s="774"/>
      <c r="O54" s="774"/>
      <c r="P54" s="774"/>
      <c r="Q54" s="774"/>
      <c r="R54" s="774"/>
      <c r="S54" s="711"/>
    </row>
    <row r="55" spans="4:19" s="44" customFormat="1" ht="96" customHeight="1">
      <c r="D55" s="710" t="s">
        <v>15</v>
      </c>
      <c r="E55" s="711"/>
      <c r="F55" s="294" t="s">
        <v>356</v>
      </c>
      <c r="G55" s="294"/>
      <c r="H55" s="36"/>
      <c r="I55" s="69"/>
      <c r="J55" s="69"/>
      <c r="K55" s="69"/>
      <c r="L55" s="69"/>
      <c r="M55" s="73"/>
      <c r="N55" s="69" t="s">
        <v>35</v>
      </c>
      <c r="O55" s="69" t="s">
        <v>16</v>
      </c>
      <c r="P55" s="38">
        <v>0</v>
      </c>
      <c r="Q55" s="38">
        <v>0</v>
      </c>
      <c r="R55" s="38">
        <v>0</v>
      </c>
      <c r="S55" s="38">
        <f aca="true" t="shared" si="2" ref="S55:S60">R55+Q55+P55</f>
        <v>0</v>
      </c>
    </row>
    <row r="56" spans="4:19" ht="98.25" customHeight="1">
      <c r="D56" s="708" t="s">
        <v>94</v>
      </c>
      <c r="E56" s="709"/>
      <c r="F56" s="294" t="s">
        <v>356</v>
      </c>
      <c r="G56" s="294"/>
      <c r="H56" s="36"/>
      <c r="I56" s="69"/>
      <c r="J56" s="69"/>
      <c r="K56" s="69"/>
      <c r="L56" s="69"/>
      <c r="M56" s="42"/>
      <c r="N56" s="264" t="s">
        <v>35</v>
      </c>
      <c r="O56" s="264" t="s">
        <v>17</v>
      </c>
      <c r="P56" s="38">
        <v>0</v>
      </c>
      <c r="Q56" s="38">
        <v>0</v>
      </c>
      <c r="R56" s="38">
        <v>0</v>
      </c>
      <c r="S56" s="38">
        <f t="shared" si="2"/>
        <v>0</v>
      </c>
    </row>
    <row r="57" spans="4:19" ht="101.25" customHeight="1">
      <c r="D57" s="708" t="s">
        <v>18</v>
      </c>
      <c r="E57" s="709"/>
      <c r="F57" s="89" t="s">
        <v>364</v>
      </c>
      <c r="G57" s="89"/>
      <c r="H57" s="110" t="s">
        <v>139</v>
      </c>
      <c r="I57" s="69" t="s">
        <v>139</v>
      </c>
      <c r="J57" s="69"/>
      <c r="K57" s="69"/>
      <c r="L57" s="89" t="s">
        <v>365</v>
      </c>
      <c r="M57" s="89" t="s">
        <v>366</v>
      </c>
      <c r="N57" s="69" t="s">
        <v>35</v>
      </c>
      <c r="O57" s="69" t="s">
        <v>16</v>
      </c>
      <c r="P57" s="38">
        <v>0</v>
      </c>
      <c r="Q57" s="38">
        <v>0</v>
      </c>
      <c r="R57" s="38">
        <v>60000</v>
      </c>
      <c r="S57" s="38">
        <f t="shared" si="2"/>
        <v>60000</v>
      </c>
    </row>
    <row r="58" spans="4:19" ht="311.25" customHeight="1">
      <c r="D58" s="710" t="s">
        <v>86</v>
      </c>
      <c r="E58" s="711"/>
      <c r="F58" s="268" t="s">
        <v>367</v>
      </c>
      <c r="G58" s="320"/>
      <c r="H58" s="36" t="s">
        <v>139</v>
      </c>
      <c r="I58" s="36"/>
      <c r="J58" s="69"/>
      <c r="K58" s="69"/>
      <c r="L58" s="295" t="s">
        <v>368</v>
      </c>
      <c r="M58" s="295" t="s">
        <v>369</v>
      </c>
      <c r="N58" s="69" t="s">
        <v>35</v>
      </c>
      <c r="O58" s="69" t="s">
        <v>16</v>
      </c>
      <c r="P58" s="38">
        <v>500</v>
      </c>
      <c r="Q58" s="38">
        <v>0</v>
      </c>
      <c r="R58" s="38">
        <v>20000</v>
      </c>
      <c r="S58" s="38">
        <f t="shared" si="2"/>
        <v>20500</v>
      </c>
    </row>
    <row r="59" spans="4:19" ht="66" customHeight="1">
      <c r="D59" s="710" t="s">
        <v>19</v>
      </c>
      <c r="E59" s="711"/>
      <c r="F59" s="296" t="s">
        <v>370</v>
      </c>
      <c r="G59" s="296"/>
      <c r="H59" s="36"/>
      <c r="I59" s="69"/>
      <c r="J59" s="69"/>
      <c r="K59" s="69"/>
      <c r="L59" s="270"/>
      <c r="M59" s="270"/>
      <c r="N59" s="264" t="s">
        <v>35</v>
      </c>
      <c r="O59" s="70" t="s">
        <v>106</v>
      </c>
      <c r="P59" s="38"/>
      <c r="Q59" s="38"/>
      <c r="R59" s="38"/>
      <c r="S59" s="38">
        <f t="shared" si="2"/>
        <v>0</v>
      </c>
    </row>
    <row r="60" spans="4:20" ht="137.25" customHeight="1">
      <c r="D60" s="710" t="s">
        <v>20</v>
      </c>
      <c r="E60" s="711"/>
      <c r="F60" s="89" t="s">
        <v>371</v>
      </c>
      <c r="G60" s="89"/>
      <c r="H60" s="123" t="s">
        <v>139</v>
      </c>
      <c r="I60" s="123" t="s">
        <v>139</v>
      </c>
      <c r="J60" s="123" t="s">
        <v>139</v>
      </c>
      <c r="K60" s="69"/>
      <c r="L60" s="89" t="s">
        <v>372</v>
      </c>
      <c r="M60" s="89" t="s">
        <v>373</v>
      </c>
      <c r="N60" s="69" t="s">
        <v>374</v>
      </c>
      <c r="O60" s="69" t="s">
        <v>107</v>
      </c>
      <c r="P60" s="38">
        <v>0</v>
      </c>
      <c r="Q60" s="38">
        <v>0</v>
      </c>
      <c r="R60" s="38">
        <v>10000</v>
      </c>
      <c r="S60" s="38">
        <f t="shared" si="2"/>
        <v>10000</v>
      </c>
      <c r="T60" s="41"/>
    </row>
    <row r="61" spans="4:19" ht="21" customHeight="1">
      <c r="D61" s="729" t="s">
        <v>34</v>
      </c>
      <c r="E61" s="730"/>
      <c r="F61" s="730"/>
      <c r="G61" s="730"/>
      <c r="H61" s="730"/>
      <c r="I61" s="730"/>
      <c r="J61" s="730"/>
      <c r="K61" s="730"/>
      <c r="L61" s="730"/>
      <c r="M61" s="730"/>
      <c r="N61" s="730"/>
      <c r="O61" s="731"/>
      <c r="P61" s="63">
        <f>P55+P56+P57+P58+P60</f>
        <v>500</v>
      </c>
      <c r="Q61" s="63">
        <f>Q55+Q56+Q57+Q58+Q60</f>
        <v>0</v>
      </c>
      <c r="R61" s="63">
        <f>R55+R56+R57+R58+R60</f>
        <v>90000</v>
      </c>
      <c r="S61" s="63">
        <f>S55+S56+S57+S58+S60</f>
        <v>90500</v>
      </c>
    </row>
    <row r="62" spans="4:19" ht="47.25" customHeight="1">
      <c r="D62" s="724" t="s">
        <v>111</v>
      </c>
      <c r="E62" s="725"/>
      <c r="F62" s="725"/>
      <c r="G62" s="725"/>
      <c r="H62" s="725"/>
      <c r="I62" s="725"/>
      <c r="J62" s="725"/>
      <c r="K62" s="725"/>
      <c r="L62" s="725"/>
      <c r="M62" s="725"/>
      <c r="N62" s="725"/>
      <c r="O62" s="725"/>
      <c r="P62" s="725"/>
      <c r="Q62" s="725"/>
      <c r="R62" s="725"/>
      <c r="S62" s="732"/>
    </row>
    <row r="63" spans="4:19" ht="75" customHeight="1">
      <c r="D63" s="780" t="s">
        <v>99</v>
      </c>
      <c r="E63" s="781"/>
      <c r="F63" s="781"/>
      <c r="G63" s="781"/>
      <c r="H63" s="781"/>
      <c r="I63" s="781"/>
      <c r="J63" s="781"/>
      <c r="K63" s="781"/>
      <c r="L63" s="781"/>
      <c r="M63" s="781"/>
      <c r="N63" s="781"/>
      <c r="O63" s="781"/>
      <c r="P63" s="781"/>
      <c r="Q63" s="781"/>
      <c r="R63" s="781"/>
      <c r="S63" s="782"/>
    </row>
    <row r="64" spans="4:19" ht="60.75" customHeight="1">
      <c r="D64" s="712" t="s">
        <v>85</v>
      </c>
      <c r="E64" s="713"/>
      <c r="F64" s="272" t="s">
        <v>343</v>
      </c>
      <c r="G64" s="272"/>
      <c r="H64" s="36" t="s">
        <v>117</v>
      </c>
      <c r="I64" s="132"/>
      <c r="J64" s="132"/>
      <c r="K64" s="132"/>
      <c r="L64" s="93" t="s">
        <v>378</v>
      </c>
      <c r="M64" s="89" t="s">
        <v>379</v>
      </c>
      <c r="N64" s="718" t="s">
        <v>7</v>
      </c>
      <c r="O64" s="718" t="s">
        <v>108</v>
      </c>
      <c r="P64" s="274">
        <v>0</v>
      </c>
      <c r="Q64" s="38">
        <v>5000</v>
      </c>
      <c r="R64" s="38">
        <v>0</v>
      </c>
      <c r="S64" s="38">
        <f>R64+Q64+P64</f>
        <v>5000</v>
      </c>
    </row>
    <row r="65" spans="4:19" ht="82.5" customHeight="1">
      <c r="D65" s="714"/>
      <c r="E65" s="715"/>
      <c r="F65" s="89" t="s">
        <v>345</v>
      </c>
      <c r="G65" s="89"/>
      <c r="H65" s="36" t="s">
        <v>117</v>
      </c>
      <c r="I65" s="273" t="s">
        <v>117</v>
      </c>
      <c r="J65" s="131"/>
      <c r="K65" s="131"/>
      <c r="L65" s="93" t="s">
        <v>377</v>
      </c>
      <c r="M65" s="89" t="s">
        <v>380</v>
      </c>
      <c r="N65" s="719"/>
      <c r="O65" s="719"/>
      <c r="P65" s="274">
        <v>0</v>
      </c>
      <c r="Q65" s="38">
        <v>10000</v>
      </c>
      <c r="R65" s="38">
        <v>0</v>
      </c>
      <c r="S65" s="38">
        <f>R65+Q65+P65</f>
        <v>10000</v>
      </c>
    </row>
    <row r="66" spans="4:19" ht="63" customHeight="1">
      <c r="D66" s="714"/>
      <c r="E66" s="715"/>
      <c r="F66" s="89" t="s">
        <v>347</v>
      </c>
      <c r="G66" s="89"/>
      <c r="H66" s="36"/>
      <c r="I66" s="131"/>
      <c r="J66" s="273" t="s">
        <v>117</v>
      </c>
      <c r="K66" s="131"/>
      <c r="L66" s="93" t="s">
        <v>375</v>
      </c>
      <c r="M66" s="89" t="s">
        <v>381</v>
      </c>
      <c r="N66" s="719"/>
      <c r="O66" s="719"/>
      <c r="P66" s="274">
        <v>0</v>
      </c>
      <c r="Q66" s="38">
        <v>10000</v>
      </c>
      <c r="R66" s="38">
        <v>0</v>
      </c>
      <c r="S66" s="38">
        <f>R66+Q66+P66</f>
        <v>10000</v>
      </c>
    </row>
    <row r="67" spans="4:19" ht="72" customHeight="1">
      <c r="D67" s="716"/>
      <c r="E67" s="717"/>
      <c r="F67" s="89" t="s">
        <v>348</v>
      </c>
      <c r="G67" s="89"/>
      <c r="H67" s="36"/>
      <c r="I67" s="131"/>
      <c r="J67" s="273" t="s">
        <v>117</v>
      </c>
      <c r="K67" s="273" t="s">
        <v>117</v>
      </c>
      <c r="L67" s="93" t="s">
        <v>376</v>
      </c>
      <c r="M67" s="89" t="s">
        <v>382</v>
      </c>
      <c r="N67" s="720"/>
      <c r="O67" s="720"/>
      <c r="P67" s="274">
        <v>0</v>
      </c>
      <c r="Q67" s="38">
        <v>75000</v>
      </c>
      <c r="R67" s="38">
        <v>0</v>
      </c>
      <c r="S67" s="38">
        <f>R67+Q67+P67</f>
        <v>75000</v>
      </c>
    </row>
    <row r="68" spans="4:19" ht="123.75" customHeight="1">
      <c r="D68" s="712" t="s">
        <v>21</v>
      </c>
      <c r="E68" s="713"/>
      <c r="F68" s="95" t="s">
        <v>383</v>
      </c>
      <c r="G68" s="95"/>
      <c r="H68" s="100" t="s">
        <v>117</v>
      </c>
      <c r="I68" s="94"/>
      <c r="J68" s="94"/>
      <c r="K68" s="94"/>
      <c r="L68" s="95" t="s">
        <v>128</v>
      </c>
      <c r="M68" s="95" t="s">
        <v>118</v>
      </c>
      <c r="N68" s="718" t="s">
        <v>74</v>
      </c>
      <c r="O68" s="718" t="s">
        <v>3</v>
      </c>
      <c r="P68" s="38">
        <v>0</v>
      </c>
      <c r="Q68" s="38"/>
      <c r="R68" s="38">
        <v>38700</v>
      </c>
      <c r="S68" s="38">
        <f>P68+Q68+R68</f>
        <v>38700</v>
      </c>
    </row>
    <row r="69" spans="4:19" ht="137.25" customHeight="1">
      <c r="D69" s="714"/>
      <c r="E69" s="715"/>
      <c r="F69" s="95" t="s">
        <v>119</v>
      </c>
      <c r="G69" s="98"/>
      <c r="H69" s="96"/>
      <c r="I69" s="96" t="s">
        <v>117</v>
      </c>
      <c r="J69" s="96"/>
      <c r="K69" s="96"/>
      <c r="L69" s="95" t="s">
        <v>120</v>
      </c>
      <c r="M69" s="97" t="s">
        <v>121</v>
      </c>
      <c r="N69" s="719"/>
      <c r="O69" s="719"/>
      <c r="P69" s="38">
        <v>0</v>
      </c>
      <c r="Q69" s="38">
        <v>0</v>
      </c>
      <c r="R69" s="38">
        <v>10000</v>
      </c>
      <c r="S69" s="38">
        <f>P69+Q69+R69</f>
        <v>10000</v>
      </c>
    </row>
    <row r="70" spans="4:19" ht="118.5" customHeight="1">
      <c r="D70" s="714"/>
      <c r="E70" s="715"/>
      <c r="F70" s="95" t="s">
        <v>122</v>
      </c>
      <c r="G70" s="98"/>
      <c r="H70" s="96"/>
      <c r="I70" s="96" t="s">
        <v>117</v>
      </c>
      <c r="J70" s="96" t="s">
        <v>117</v>
      </c>
      <c r="K70" s="96" t="s">
        <v>117</v>
      </c>
      <c r="L70" s="95" t="s">
        <v>123</v>
      </c>
      <c r="M70" s="97" t="s">
        <v>124</v>
      </c>
      <c r="N70" s="719"/>
      <c r="O70" s="719"/>
      <c r="P70" s="38">
        <v>0</v>
      </c>
      <c r="Q70" s="38"/>
      <c r="R70" s="38">
        <v>8800</v>
      </c>
      <c r="S70" s="38">
        <f>P70+Q70+R70</f>
        <v>8800</v>
      </c>
    </row>
    <row r="71" spans="4:25" ht="88.5" customHeight="1">
      <c r="D71" s="714"/>
      <c r="E71" s="715"/>
      <c r="F71" s="95" t="s">
        <v>125</v>
      </c>
      <c r="G71" s="98"/>
      <c r="H71" s="96" t="s">
        <v>117</v>
      </c>
      <c r="I71" s="96" t="s">
        <v>117</v>
      </c>
      <c r="J71" s="96" t="s">
        <v>117</v>
      </c>
      <c r="K71" s="96" t="s">
        <v>117</v>
      </c>
      <c r="L71" s="98" t="s">
        <v>126</v>
      </c>
      <c r="M71" s="98" t="s">
        <v>127</v>
      </c>
      <c r="N71" s="720"/>
      <c r="O71" s="719"/>
      <c r="P71" s="38">
        <v>0</v>
      </c>
      <c r="Q71" s="38"/>
      <c r="R71" s="38">
        <v>15000</v>
      </c>
      <c r="S71" s="38">
        <f>P71+Q71+R71</f>
        <v>15000</v>
      </c>
      <c r="Y71" s="41"/>
    </row>
    <row r="72" spans="4:25" ht="82.5" customHeight="1">
      <c r="D72" s="716"/>
      <c r="E72" s="717"/>
      <c r="F72" s="95" t="s">
        <v>287</v>
      </c>
      <c r="G72" s="95"/>
      <c r="H72" s="260" t="s">
        <v>139</v>
      </c>
      <c r="I72" s="260" t="s">
        <v>139</v>
      </c>
      <c r="J72" s="260"/>
      <c r="K72" s="260"/>
      <c r="L72" s="261" t="s">
        <v>288</v>
      </c>
      <c r="M72" s="261" t="s">
        <v>289</v>
      </c>
      <c r="N72" s="262" t="s">
        <v>81</v>
      </c>
      <c r="O72" s="130" t="s">
        <v>3</v>
      </c>
      <c r="P72" s="38">
        <f>4200+3000</f>
        <v>7200</v>
      </c>
      <c r="Q72" s="38">
        <v>0</v>
      </c>
      <c r="R72" s="38">
        <v>0</v>
      </c>
      <c r="S72" s="38">
        <f>P72</f>
        <v>7200</v>
      </c>
      <c r="Y72" s="41"/>
    </row>
    <row r="73" spans="4:23" ht="63" customHeight="1">
      <c r="D73" s="710" t="s">
        <v>22</v>
      </c>
      <c r="E73" s="711"/>
      <c r="F73" s="299" t="s">
        <v>356</v>
      </c>
      <c r="G73" s="299"/>
      <c r="H73" s="297"/>
      <c r="I73" s="37"/>
      <c r="J73" s="37"/>
      <c r="K73" s="37"/>
      <c r="L73" s="37"/>
      <c r="M73" s="298"/>
      <c r="N73" s="71" t="s">
        <v>84</v>
      </c>
      <c r="O73" s="69" t="s">
        <v>110</v>
      </c>
      <c r="P73" s="38"/>
      <c r="Q73" s="38"/>
      <c r="R73" s="38"/>
      <c r="S73" s="38">
        <f>P73+Q73+R73</f>
        <v>0</v>
      </c>
      <c r="T73" s="41"/>
      <c r="U73" s="41"/>
      <c r="V73" s="41"/>
      <c r="W73" s="41"/>
    </row>
    <row r="74" spans="4:19" ht="181.5" customHeight="1">
      <c r="D74" s="712" t="s">
        <v>23</v>
      </c>
      <c r="E74" s="713"/>
      <c r="F74" s="89" t="s">
        <v>180</v>
      </c>
      <c r="G74" s="89"/>
      <c r="H74" s="123" t="s">
        <v>139</v>
      </c>
      <c r="I74" s="123" t="s">
        <v>139</v>
      </c>
      <c r="J74" s="123" t="s">
        <v>139</v>
      </c>
      <c r="K74" s="123" t="s">
        <v>139</v>
      </c>
      <c r="L74" s="89" t="s">
        <v>384</v>
      </c>
      <c r="M74" s="89" t="s">
        <v>385</v>
      </c>
      <c r="N74" s="718" t="s">
        <v>13</v>
      </c>
      <c r="O74" s="777" t="s">
        <v>47</v>
      </c>
      <c r="P74" s="763">
        <v>0</v>
      </c>
      <c r="Q74" s="738">
        <v>104660</v>
      </c>
      <c r="R74" s="763"/>
      <c r="S74" s="738">
        <f>R74+Q74+P74</f>
        <v>104660</v>
      </c>
    </row>
    <row r="75" spans="4:19" ht="72">
      <c r="D75" s="714"/>
      <c r="E75" s="715"/>
      <c r="F75" s="89" t="s">
        <v>181</v>
      </c>
      <c r="G75" s="89"/>
      <c r="H75" s="110" t="s">
        <v>139</v>
      </c>
      <c r="I75" s="110" t="s">
        <v>139</v>
      </c>
      <c r="J75" s="110" t="s">
        <v>139</v>
      </c>
      <c r="K75" s="110" t="s">
        <v>139</v>
      </c>
      <c r="L75" s="128" t="s">
        <v>182</v>
      </c>
      <c r="M75" s="89" t="s">
        <v>183</v>
      </c>
      <c r="N75" s="719"/>
      <c r="O75" s="778"/>
      <c r="P75" s="764"/>
      <c r="Q75" s="739"/>
      <c r="R75" s="764"/>
      <c r="S75" s="739"/>
    </row>
    <row r="76" spans="4:21" ht="54">
      <c r="D76" s="714"/>
      <c r="E76" s="715"/>
      <c r="F76" s="89" t="s">
        <v>184</v>
      </c>
      <c r="G76" s="89"/>
      <c r="H76" s="110" t="s">
        <v>139</v>
      </c>
      <c r="I76" s="110" t="s">
        <v>139</v>
      </c>
      <c r="J76" s="110" t="s">
        <v>139</v>
      </c>
      <c r="K76" s="110" t="s">
        <v>139</v>
      </c>
      <c r="L76" s="89" t="s">
        <v>185</v>
      </c>
      <c r="M76" s="89" t="s">
        <v>185</v>
      </c>
      <c r="N76" s="719"/>
      <c r="O76" s="778"/>
      <c r="P76" s="764"/>
      <c r="Q76" s="739"/>
      <c r="R76" s="764"/>
      <c r="S76" s="739"/>
      <c r="U76" s="41"/>
    </row>
    <row r="77" spans="4:21" ht="80.25" customHeight="1">
      <c r="D77" s="714"/>
      <c r="E77" s="715"/>
      <c r="F77" s="89" t="s">
        <v>186</v>
      </c>
      <c r="G77" s="431"/>
      <c r="H77" s="111" t="s">
        <v>139</v>
      </c>
      <c r="I77" s="110" t="s">
        <v>139</v>
      </c>
      <c r="J77" s="110"/>
      <c r="K77" s="110"/>
      <c r="L77" s="89" t="s">
        <v>187</v>
      </c>
      <c r="M77" s="89" t="s">
        <v>188</v>
      </c>
      <c r="N77" s="719"/>
      <c r="O77" s="779"/>
      <c r="P77" s="765"/>
      <c r="Q77" s="740"/>
      <c r="R77" s="765"/>
      <c r="S77" s="740"/>
      <c r="U77" s="41"/>
    </row>
    <row r="78" spans="4:20" ht="216.75" customHeight="1">
      <c r="D78" s="716"/>
      <c r="E78" s="717"/>
      <c r="F78" s="89" t="s">
        <v>349</v>
      </c>
      <c r="G78" s="89"/>
      <c r="H78" s="123" t="s">
        <v>139</v>
      </c>
      <c r="I78" s="123" t="s">
        <v>139</v>
      </c>
      <c r="J78" s="89"/>
      <c r="K78" s="89"/>
      <c r="L78" s="89" t="s">
        <v>350</v>
      </c>
      <c r="M78" s="89" t="s">
        <v>351</v>
      </c>
      <c r="N78" s="267" t="s">
        <v>13</v>
      </c>
      <c r="O78" s="69" t="s">
        <v>24</v>
      </c>
      <c r="P78" s="38">
        <v>50000</v>
      </c>
      <c r="Q78" s="38"/>
      <c r="R78" s="38"/>
      <c r="S78" s="124">
        <f>R78+Q78+P78</f>
        <v>50000</v>
      </c>
      <c r="T78" s="41"/>
    </row>
    <row r="79" spans="4:21" ht="78.75" customHeight="1" hidden="1">
      <c r="D79" s="712" t="s">
        <v>25</v>
      </c>
      <c r="E79" s="713"/>
      <c r="F79" s="73"/>
      <c r="G79" s="320"/>
      <c r="H79" s="36"/>
      <c r="I79" s="36"/>
      <c r="J79" s="36"/>
      <c r="K79" s="36"/>
      <c r="L79" s="36"/>
      <c r="M79" s="73"/>
      <c r="N79" s="66" t="s">
        <v>29</v>
      </c>
      <c r="O79" s="264" t="s">
        <v>109</v>
      </c>
      <c r="P79" s="38"/>
      <c r="Q79" s="38"/>
      <c r="R79" s="38"/>
      <c r="S79" s="38"/>
      <c r="U79" s="41"/>
    </row>
    <row r="80" spans="4:19" ht="108">
      <c r="D80" s="714"/>
      <c r="E80" s="715"/>
      <c r="F80" s="125" t="s">
        <v>226</v>
      </c>
      <c r="G80" s="125"/>
      <c r="H80" s="36" t="s">
        <v>139</v>
      </c>
      <c r="I80" s="36" t="s">
        <v>139</v>
      </c>
      <c r="J80" s="36"/>
      <c r="K80" s="36" t="s">
        <v>139</v>
      </c>
      <c r="L80" s="125" t="s">
        <v>255</v>
      </c>
      <c r="M80" s="301" t="s">
        <v>252</v>
      </c>
      <c r="N80" s="264" t="s">
        <v>29</v>
      </c>
      <c r="O80" s="265" t="s">
        <v>3</v>
      </c>
      <c r="P80" s="269">
        <v>20000</v>
      </c>
      <c r="Q80" s="38"/>
      <c r="R80" s="38"/>
      <c r="S80" s="38">
        <f>R80+Q80+P80</f>
        <v>20000</v>
      </c>
    </row>
    <row r="81" spans="4:19" ht="61.5" customHeight="1">
      <c r="D81" s="714"/>
      <c r="E81" s="715"/>
      <c r="F81" s="300" t="s">
        <v>386</v>
      </c>
      <c r="G81" s="300"/>
      <c r="H81" s="36" t="s">
        <v>139</v>
      </c>
      <c r="I81" s="36"/>
      <c r="J81" s="36"/>
      <c r="K81" s="36"/>
      <c r="L81" s="125" t="s">
        <v>387</v>
      </c>
      <c r="M81" s="125" t="s">
        <v>388</v>
      </c>
      <c r="N81" s="263" t="s">
        <v>35</v>
      </c>
      <c r="O81" s="263" t="s">
        <v>389</v>
      </c>
      <c r="P81" s="38">
        <v>75000</v>
      </c>
      <c r="Q81" s="38">
        <v>25000</v>
      </c>
      <c r="R81" s="38">
        <v>0</v>
      </c>
      <c r="S81" s="38">
        <f>P81+Q81+R81</f>
        <v>100000</v>
      </c>
    </row>
    <row r="82" spans="4:24" ht="106.5" customHeight="1">
      <c r="D82" s="714"/>
      <c r="E82" s="715"/>
      <c r="F82" s="126" t="s">
        <v>223</v>
      </c>
      <c r="G82" s="126"/>
      <c r="H82" s="88" t="s">
        <v>139</v>
      </c>
      <c r="I82" s="88" t="s">
        <v>139</v>
      </c>
      <c r="J82" s="88" t="s">
        <v>139</v>
      </c>
      <c r="K82" s="88" t="s">
        <v>139</v>
      </c>
      <c r="L82" s="129" t="s">
        <v>256</v>
      </c>
      <c r="M82" s="302" t="s">
        <v>257</v>
      </c>
      <c r="N82" s="264" t="s">
        <v>29</v>
      </c>
      <c r="O82" s="265" t="s">
        <v>3</v>
      </c>
      <c r="P82" s="303">
        <v>25960</v>
      </c>
      <c r="Q82" s="86"/>
      <c r="R82" s="86"/>
      <c r="S82" s="86">
        <f>R82+Q82+P82</f>
        <v>25960</v>
      </c>
      <c r="T82" s="64"/>
      <c r="U82" s="64"/>
      <c r="V82" s="64"/>
      <c r="W82" s="64"/>
      <c r="X82" s="64"/>
    </row>
    <row r="83" spans="4:24" ht="162.75" customHeight="1">
      <c r="D83" s="714"/>
      <c r="E83" s="715"/>
      <c r="F83" s="126" t="s">
        <v>224</v>
      </c>
      <c r="G83" s="126"/>
      <c r="H83" s="88" t="s">
        <v>139</v>
      </c>
      <c r="I83" s="88"/>
      <c r="J83" s="88"/>
      <c r="K83" s="88"/>
      <c r="L83" s="129" t="s">
        <v>253</v>
      </c>
      <c r="M83" s="129" t="s">
        <v>254</v>
      </c>
      <c r="N83" s="263" t="s">
        <v>29</v>
      </c>
      <c r="O83" s="263" t="s">
        <v>3</v>
      </c>
      <c r="P83" s="86">
        <v>20000</v>
      </c>
      <c r="Q83" s="86"/>
      <c r="R83" s="86"/>
      <c r="S83" s="86">
        <f>R83+Q83+P83</f>
        <v>20000</v>
      </c>
      <c r="T83" s="64"/>
      <c r="U83" s="64"/>
      <c r="V83" s="64"/>
      <c r="W83" s="64"/>
      <c r="X83" s="64"/>
    </row>
    <row r="84" spans="4:24" ht="37.5" customHeight="1">
      <c r="D84" s="714"/>
      <c r="E84" s="715"/>
      <c r="F84" s="99" t="s">
        <v>227</v>
      </c>
      <c r="G84" s="320"/>
      <c r="H84" s="88"/>
      <c r="I84" s="304" t="s">
        <v>139</v>
      </c>
      <c r="J84" s="88"/>
      <c r="K84" s="88"/>
      <c r="L84" s="82" t="s">
        <v>258</v>
      </c>
      <c r="M84" s="82" t="s">
        <v>259</v>
      </c>
      <c r="N84" s="263" t="s">
        <v>29</v>
      </c>
      <c r="O84" s="263" t="s">
        <v>3</v>
      </c>
      <c r="P84" s="86">
        <v>5000</v>
      </c>
      <c r="Q84" s="86"/>
      <c r="R84" s="86"/>
      <c r="S84" s="86">
        <f>R84+Q84+P84</f>
        <v>5000</v>
      </c>
      <c r="X84" s="64"/>
    </row>
    <row r="85" spans="4:19" ht="99.75" customHeight="1">
      <c r="D85" s="716"/>
      <c r="E85" s="717"/>
      <c r="F85" s="127" t="s">
        <v>225</v>
      </c>
      <c r="G85" s="127"/>
      <c r="H85" s="69" t="s">
        <v>139</v>
      </c>
      <c r="I85" s="69" t="s">
        <v>139</v>
      </c>
      <c r="J85" s="69" t="s">
        <v>139</v>
      </c>
      <c r="K85" s="69" t="s">
        <v>139</v>
      </c>
      <c r="L85" s="125" t="s">
        <v>391</v>
      </c>
      <c r="M85" s="125" t="s">
        <v>390</v>
      </c>
      <c r="N85" s="67" t="s">
        <v>81</v>
      </c>
      <c r="O85" s="263" t="s">
        <v>3</v>
      </c>
      <c r="P85" s="38">
        <v>22500</v>
      </c>
      <c r="Q85" s="38">
        <v>0</v>
      </c>
      <c r="R85" s="38">
        <v>2000</v>
      </c>
      <c r="S85" s="38">
        <f>R85+Q85+P85</f>
        <v>24500</v>
      </c>
    </row>
    <row r="86" spans="4:25" ht="21" customHeight="1">
      <c r="D86" s="729" t="s">
        <v>33</v>
      </c>
      <c r="E86" s="730"/>
      <c r="F86" s="730"/>
      <c r="G86" s="730"/>
      <c r="H86" s="730"/>
      <c r="I86" s="730"/>
      <c r="J86" s="730"/>
      <c r="K86" s="730"/>
      <c r="L86" s="730"/>
      <c r="M86" s="730"/>
      <c r="N86" s="730"/>
      <c r="O86" s="731"/>
      <c r="P86" s="63">
        <f>SUM(P64:P85)</f>
        <v>225660</v>
      </c>
      <c r="Q86" s="63">
        <f>SUM(Q64:Q85)</f>
        <v>229660</v>
      </c>
      <c r="R86" s="63">
        <f>SUM(R64:R85)</f>
        <v>74500</v>
      </c>
      <c r="S86" s="63">
        <f>S64+S68+S69+S70+S71+S73+S74+S75+S76+S77+S78+S80+S82+S83+S84+S85+S67+S66+S65+S81+S72</f>
        <v>529820</v>
      </c>
      <c r="U86" s="64"/>
      <c r="V86" s="64"/>
      <c r="W86" s="64"/>
      <c r="Y86" s="64"/>
    </row>
    <row r="87" spans="4:21" ht="20.25" customHeight="1">
      <c r="D87" s="729" t="s">
        <v>63</v>
      </c>
      <c r="E87" s="730"/>
      <c r="F87" s="730"/>
      <c r="G87" s="730"/>
      <c r="H87" s="730"/>
      <c r="I87" s="730"/>
      <c r="J87" s="730"/>
      <c r="K87" s="730"/>
      <c r="L87" s="730"/>
      <c r="M87" s="730"/>
      <c r="N87" s="730"/>
      <c r="O87" s="731"/>
      <c r="P87" s="63">
        <f>P23+P29+P52+P61+P86</f>
        <v>231160</v>
      </c>
      <c r="Q87" s="63">
        <f>Q23+Q29+Q52+Q61+Q86+S19</f>
        <v>346160</v>
      </c>
      <c r="R87" s="63">
        <f>R23+R29+R52+R61+R86</f>
        <v>349600</v>
      </c>
      <c r="S87" s="63">
        <f>S86+S61+S52+S29+S23</f>
        <v>926920</v>
      </c>
      <c r="U87" s="64"/>
    </row>
    <row r="88" spans="4:19" ht="14.25" customHeight="1">
      <c r="D88" s="47"/>
      <c r="E88" s="48"/>
      <c r="F88" s="48"/>
      <c r="G88" s="48"/>
      <c r="H88" s="49"/>
      <c r="I88" s="49"/>
      <c r="J88" s="49"/>
      <c r="K88" s="49"/>
      <c r="L88" s="49"/>
      <c r="M88" s="48"/>
      <c r="N88" s="48"/>
      <c r="O88" s="48"/>
      <c r="P88" s="50"/>
      <c r="Q88" s="50"/>
      <c r="R88" s="50"/>
      <c r="S88" s="50"/>
    </row>
    <row r="89" spans="4:19" ht="20.25" customHeight="1">
      <c r="D89" s="47"/>
      <c r="E89" s="48"/>
      <c r="F89" s="48"/>
      <c r="G89" s="48"/>
      <c r="H89" s="49"/>
      <c r="I89" s="49"/>
      <c r="J89" s="49"/>
      <c r="K89" s="49"/>
      <c r="L89" s="49"/>
      <c r="M89" s="48"/>
      <c r="N89" s="48"/>
      <c r="O89" s="48"/>
      <c r="P89" s="50"/>
      <c r="Q89" s="50"/>
      <c r="R89" s="50"/>
      <c r="S89" s="50"/>
    </row>
    <row r="90" spans="4:13" ht="28.5" customHeight="1">
      <c r="D90" s="766" t="s">
        <v>116</v>
      </c>
      <c r="E90" s="768"/>
      <c r="F90" s="768"/>
      <c r="G90" s="768"/>
      <c r="H90" s="768"/>
      <c r="I90" s="768"/>
      <c r="J90" s="768"/>
      <c r="K90" s="768"/>
      <c r="L90" s="51"/>
      <c r="M90" s="51"/>
    </row>
    <row r="91" spans="4:19" ht="28.5" customHeight="1">
      <c r="D91" s="72"/>
      <c r="E91" s="53" t="s">
        <v>64</v>
      </c>
      <c r="F91" s="72" t="s">
        <v>43</v>
      </c>
      <c r="G91" s="321"/>
      <c r="H91" s="766" t="s">
        <v>44</v>
      </c>
      <c r="I91" s="768"/>
      <c r="J91" s="767"/>
      <c r="K91" s="766" t="s">
        <v>45</v>
      </c>
      <c r="L91" s="767"/>
      <c r="M91" s="51"/>
      <c r="O91" s="74" t="s">
        <v>56</v>
      </c>
      <c r="P91" s="54"/>
      <c r="Q91" s="733">
        <f>S85+S84+S83+S82+S80+S67+S66+S65+S64</f>
        <v>195460</v>
      </c>
      <c r="R91" s="734"/>
      <c r="S91" s="735"/>
    </row>
    <row r="92" spans="4:19" ht="21" customHeight="1">
      <c r="D92" s="74" t="s">
        <v>10</v>
      </c>
      <c r="E92" s="307">
        <f>F92+H92+K92</f>
        <v>0</v>
      </c>
      <c r="F92" s="308">
        <v>0</v>
      </c>
      <c r="G92" s="322"/>
      <c r="H92" s="726">
        <v>0</v>
      </c>
      <c r="I92" s="727"/>
      <c r="J92" s="728"/>
      <c r="K92" s="726">
        <v>0</v>
      </c>
      <c r="L92" s="728"/>
      <c r="M92" s="55"/>
      <c r="N92" s="33"/>
      <c r="O92" s="74" t="s">
        <v>57</v>
      </c>
      <c r="P92" s="74"/>
      <c r="Q92" s="733">
        <f>45000</f>
        <v>45000</v>
      </c>
      <c r="R92" s="734"/>
      <c r="S92" s="735"/>
    </row>
    <row r="93" spans="4:19" ht="21" customHeight="1">
      <c r="D93" s="74" t="s">
        <v>6</v>
      </c>
      <c r="E93" s="307">
        <f aca="true" t="shared" si="3" ref="E93:E101">F93+H93+K93</f>
        <v>86500</v>
      </c>
      <c r="F93" s="308">
        <f>P50+P51</f>
        <v>0</v>
      </c>
      <c r="G93" s="322"/>
      <c r="H93" s="726">
        <f>Q50+Q51</f>
        <v>86500</v>
      </c>
      <c r="I93" s="727"/>
      <c r="J93" s="728"/>
      <c r="K93" s="726">
        <f>R50+R51</f>
        <v>0</v>
      </c>
      <c r="L93" s="728"/>
      <c r="M93" s="55"/>
      <c r="N93" s="34"/>
      <c r="O93" s="74" t="s">
        <v>58</v>
      </c>
      <c r="P93" s="54"/>
      <c r="Q93" s="733">
        <f>S77+S76+S75+S74+S46+S43+S42+S41+S40+S39+S38+S37+S36+S35+S34+S33+S78+S60+S59+S58+S57+S45+S44+S81</f>
        <v>520260</v>
      </c>
      <c r="R93" s="734"/>
      <c r="S93" s="735"/>
    </row>
    <row r="94" spans="4:20" ht="21.75" customHeight="1">
      <c r="D94" s="74" t="s">
        <v>3</v>
      </c>
      <c r="E94" s="307">
        <f t="shared" si="3"/>
        <v>360260</v>
      </c>
      <c r="F94" s="308">
        <f>P85+P84+P83+P82+P80+P71+P70+P69+P68+P46+P43+P42+P41+P40+P39+P38+P37+P36+P35+P34+P33+P72</f>
        <v>100660</v>
      </c>
      <c r="G94" s="322"/>
      <c r="H94" s="726">
        <f>Q85+Q84+Q83+Q82+Q80+Q71+Q70+Q69+Q68+Q46+Q43+Q42+Q41+Q40+Q39+Q38+Q37+Q36+Q35+Q34+Q33+Q72</f>
        <v>0</v>
      </c>
      <c r="I94" s="727"/>
      <c r="J94" s="728"/>
      <c r="K94" s="726">
        <f>R85+R84+R83+R82+R80+R70+R69+R68+R46+R43+R42+R41+R40+R39+R38+R37+R36+R35+R34+R33+R71+R72+R44+R45+R60</f>
        <v>259600</v>
      </c>
      <c r="L94" s="728"/>
      <c r="M94" s="55"/>
      <c r="N94" s="34"/>
      <c r="O94" s="277" t="s">
        <v>392</v>
      </c>
      <c r="P94" s="54"/>
      <c r="Q94" s="733">
        <f>S51+S50</f>
        <v>86500</v>
      </c>
      <c r="R94" s="734"/>
      <c r="S94" s="735"/>
      <c r="T94" s="56"/>
    </row>
    <row r="95" spans="4:19" ht="21" customHeight="1">
      <c r="D95" s="74" t="s">
        <v>17</v>
      </c>
      <c r="E95" s="307">
        <f t="shared" si="3"/>
        <v>100000</v>
      </c>
      <c r="F95" s="308">
        <f>P64+P65+P66+P67</f>
        <v>0</v>
      </c>
      <c r="G95" s="322"/>
      <c r="H95" s="726">
        <f>Q64+Q65+Q66+Q67</f>
        <v>100000</v>
      </c>
      <c r="I95" s="727"/>
      <c r="J95" s="728"/>
      <c r="K95" s="726">
        <f>R64+R65+R66+R67</f>
        <v>0</v>
      </c>
      <c r="L95" s="728"/>
      <c r="M95" s="55"/>
      <c r="N95" s="34"/>
      <c r="O95" s="736" t="s">
        <v>59</v>
      </c>
      <c r="P95" s="737"/>
      <c r="Q95" s="733">
        <f>S71+S70+S69+S68+S72</f>
        <v>79700</v>
      </c>
      <c r="R95" s="734"/>
      <c r="S95" s="735"/>
    </row>
    <row r="96" spans="4:19" ht="21" customHeight="1">
      <c r="D96" s="74" t="s">
        <v>12</v>
      </c>
      <c r="E96" s="307">
        <f t="shared" si="3"/>
        <v>104660</v>
      </c>
      <c r="F96" s="308">
        <f>P77+P76+P75+P74</f>
        <v>0</v>
      </c>
      <c r="G96" s="322"/>
      <c r="H96" s="726">
        <f>Q77+Q76+Q75+Q74</f>
        <v>104660</v>
      </c>
      <c r="I96" s="727"/>
      <c r="J96" s="728"/>
      <c r="K96" s="726">
        <f>R77+R76+R75+R74</f>
        <v>0</v>
      </c>
      <c r="L96" s="728"/>
      <c r="M96" s="55"/>
      <c r="N96" s="34"/>
      <c r="O96" s="736" t="s">
        <v>113</v>
      </c>
      <c r="P96" s="737"/>
      <c r="Q96" s="760">
        <f>0</f>
        <v>0</v>
      </c>
      <c r="R96" s="761"/>
      <c r="S96" s="762"/>
    </row>
    <row r="97" spans="4:19" ht="21" customHeight="1">
      <c r="D97" s="74" t="s">
        <v>16</v>
      </c>
      <c r="E97" s="307">
        <f t="shared" si="3"/>
        <v>180500</v>
      </c>
      <c r="F97" s="308">
        <f>P81+P58+P57</f>
        <v>75500</v>
      </c>
      <c r="G97" s="322"/>
      <c r="H97" s="726">
        <f>Q81+Q57+Q58</f>
        <v>25000</v>
      </c>
      <c r="I97" s="727"/>
      <c r="J97" s="728"/>
      <c r="K97" s="726">
        <f>R81+R58+R57</f>
        <v>80000</v>
      </c>
      <c r="L97" s="728"/>
      <c r="M97" s="55"/>
      <c r="N97" s="34"/>
      <c r="O97" s="736" t="s">
        <v>63</v>
      </c>
      <c r="P97" s="737"/>
      <c r="Q97" s="733">
        <f>Q96+Q95+Q94+Q93+Q92+Q91</f>
        <v>926920</v>
      </c>
      <c r="R97" s="734"/>
      <c r="S97" s="735"/>
    </row>
    <row r="98" spans="4:19" ht="21" customHeight="1">
      <c r="D98" s="74" t="s">
        <v>9</v>
      </c>
      <c r="E98" s="307">
        <f t="shared" si="3"/>
        <v>15000</v>
      </c>
      <c r="F98" s="308">
        <v>0</v>
      </c>
      <c r="G98" s="322"/>
      <c r="H98" s="726">
        <v>0</v>
      </c>
      <c r="I98" s="727"/>
      <c r="J98" s="728"/>
      <c r="K98" s="726">
        <v>15000</v>
      </c>
      <c r="L98" s="728"/>
      <c r="M98" s="55"/>
      <c r="N98" s="34"/>
      <c r="O98" s="34"/>
      <c r="Q98" s="34" t="s">
        <v>75</v>
      </c>
      <c r="S98" s="29"/>
    </row>
    <row r="99" spans="4:19" ht="21" customHeight="1">
      <c r="D99" s="74" t="s">
        <v>14</v>
      </c>
      <c r="E99" s="307">
        <f t="shared" si="3"/>
        <v>0</v>
      </c>
      <c r="F99" s="308">
        <v>0</v>
      </c>
      <c r="G99" s="322"/>
      <c r="H99" s="726">
        <v>0</v>
      </c>
      <c r="I99" s="727"/>
      <c r="J99" s="728"/>
      <c r="K99" s="726">
        <v>0</v>
      </c>
      <c r="L99" s="728"/>
      <c r="M99" s="55"/>
      <c r="N99" s="34"/>
      <c r="O99" s="34"/>
      <c r="S99" s="29"/>
    </row>
    <row r="100" spans="4:19" ht="21" customHeight="1">
      <c r="D100" s="74" t="s">
        <v>24</v>
      </c>
      <c r="E100" s="307">
        <f t="shared" si="3"/>
        <v>50000</v>
      </c>
      <c r="F100" s="308">
        <f>P78</f>
        <v>50000</v>
      </c>
      <c r="G100" s="322"/>
      <c r="H100" s="726">
        <v>0</v>
      </c>
      <c r="I100" s="727"/>
      <c r="J100" s="728"/>
      <c r="K100" s="726">
        <v>0</v>
      </c>
      <c r="L100" s="728"/>
      <c r="M100" s="55"/>
      <c r="N100" s="33"/>
      <c r="O100" s="276"/>
      <c r="S100" s="29"/>
    </row>
    <row r="101" spans="4:19" ht="21" customHeight="1">
      <c r="D101" s="74" t="s">
        <v>66</v>
      </c>
      <c r="E101" s="307">
        <f t="shared" si="3"/>
        <v>0</v>
      </c>
      <c r="F101" s="308">
        <v>0</v>
      </c>
      <c r="G101" s="322"/>
      <c r="H101" s="726">
        <v>0</v>
      </c>
      <c r="I101" s="727"/>
      <c r="J101" s="728"/>
      <c r="K101" s="726">
        <v>0</v>
      </c>
      <c r="L101" s="728"/>
      <c r="M101" s="55"/>
      <c r="N101" s="33"/>
      <c r="O101" s="33"/>
      <c r="P101" s="41"/>
      <c r="S101" s="29"/>
    </row>
    <row r="102" spans="4:19" ht="20.25" customHeight="1">
      <c r="D102" s="74" t="s">
        <v>63</v>
      </c>
      <c r="E102" s="307">
        <f>E92+E93+E94+E95+E96+E97+E98+E99+E100+E101</f>
        <v>896920</v>
      </c>
      <c r="F102" s="309">
        <f>F101+F100+F99+F98+F96+F95+F94</f>
        <v>150660</v>
      </c>
      <c r="G102" s="323"/>
      <c r="H102" s="760">
        <f>H96+H94</f>
        <v>104660</v>
      </c>
      <c r="I102" s="761"/>
      <c r="J102" s="762"/>
      <c r="K102" s="760">
        <f>K98</f>
        <v>15000</v>
      </c>
      <c r="L102" s="762"/>
      <c r="M102" s="57"/>
      <c r="N102" s="33"/>
      <c r="O102" s="33"/>
      <c r="S102" s="29"/>
    </row>
    <row r="103" spans="4:19" ht="21" customHeight="1">
      <c r="D103" s="58"/>
      <c r="E103" s="57"/>
      <c r="F103" s="57"/>
      <c r="G103" s="57"/>
      <c r="H103" s="57"/>
      <c r="I103" s="57"/>
      <c r="J103" s="57"/>
      <c r="K103" s="57"/>
      <c r="L103" s="57"/>
      <c r="M103" s="57"/>
      <c r="N103" s="33"/>
      <c r="O103" s="33"/>
      <c r="S103" s="29"/>
    </row>
    <row r="104" spans="4:19" ht="3" customHeight="1">
      <c r="D104" s="58"/>
      <c r="E104" s="51"/>
      <c r="F104" s="59"/>
      <c r="G104" s="59"/>
      <c r="H104" s="59"/>
      <c r="I104" s="55"/>
      <c r="J104" s="55"/>
      <c r="K104" s="60"/>
      <c r="L104" s="60"/>
      <c r="M104" s="60"/>
      <c r="N104" s="33"/>
      <c r="O104" s="33"/>
      <c r="S104" s="29"/>
    </row>
    <row r="105" spans="4:12" ht="20.25" customHeight="1">
      <c r="D105" s="61" t="s">
        <v>4</v>
      </c>
      <c r="F105" s="62" t="s">
        <v>26</v>
      </c>
      <c r="L105" s="55"/>
    </row>
    <row r="106" ht="21" customHeight="1"/>
    <row r="107" spans="4:15" ht="27.75" customHeight="1">
      <c r="D107" s="61" t="s">
        <v>100</v>
      </c>
      <c r="E107" s="61"/>
      <c r="N107" s="52" t="s">
        <v>72</v>
      </c>
      <c r="O107" s="34"/>
    </row>
    <row r="108" spans="4:15" ht="20.25" customHeight="1">
      <c r="D108" s="61" t="s">
        <v>27</v>
      </c>
      <c r="N108" s="52" t="s">
        <v>70</v>
      </c>
      <c r="O108" s="34"/>
    </row>
    <row r="109" spans="4:15" ht="20.25" customHeight="1">
      <c r="D109" s="61" t="s">
        <v>28</v>
      </c>
      <c r="N109" s="52" t="s">
        <v>71</v>
      </c>
      <c r="O109" s="34"/>
    </row>
  </sheetData>
  <sheetProtection/>
  <mergeCells count="98">
    <mergeCell ref="H97:J97"/>
    <mergeCell ref="D26:E26"/>
    <mergeCell ref="D68:E72"/>
    <mergeCell ref="O68:O71"/>
    <mergeCell ref="O74:O77"/>
    <mergeCell ref="D63:S63"/>
    <mergeCell ref="D49:E49"/>
    <mergeCell ref="O50:O51"/>
    <mergeCell ref="N68:N71"/>
    <mergeCell ref="D60:E60"/>
    <mergeCell ref="H102:J102"/>
    <mergeCell ref="Q93:S93"/>
    <mergeCell ref="Q92:S92"/>
    <mergeCell ref="D90:K90"/>
    <mergeCell ref="Q91:S91"/>
    <mergeCell ref="K101:L101"/>
    <mergeCell ref="H100:J100"/>
    <mergeCell ref="H99:J99"/>
    <mergeCell ref="H101:J101"/>
    <mergeCell ref="O95:P95"/>
    <mergeCell ref="K102:L102"/>
    <mergeCell ref="K94:L94"/>
    <mergeCell ref="K95:L95"/>
    <mergeCell ref="K96:L96"/>
    <mergeCell ref="K97:L97"/>
    <mergeCell ref="K98:L98"/>
    <mergeCell ref="K99:L99"/>
    <mergeCell ref="K100:L100"/>
    <mergeCell ref="D32:E32"/>
    <mergeCell ref="L6:L7"/>
    <mergeCell ref="M6:M7"/>
    <mergeCell ref="D28:E28"/>
    <mergeCell ref="D25:S25"/>
    <mergeCell ref="D56:E56"/>
    <mergeCell ref="D50:E51"/>
    <mergeCell ref="D23:O23"/>
    <mergeCell ref="D24:S24"/>
    <mergeCell ref="D54:S54"/>
    <mergeCell ref="D74:E78"/>
    <mergeCell ref="H98:J98"/>
    <mergeCell ref="K91:L91"/>
    <mergeCell ref="D86:O86"/>
    <mergeCell ref="H91:J91"/>
    <mergeCell ref="K92:L92"/>
    <mergeCell ref="H95:J95"/>
    <mergeCell ref="H94:J94"/>
    <mergeCell ref="H93:J93"/>
    <mergeCell ref="D87:O87"/>
    <mergeCell ref="D59:E59"/>
    <mergeCell ref="H92:J92"/>
    <mergeCell ref="Q96:S96"/>
    <mergeCell ref="D62:S62"/>
    <mergeCell ref="P74:P77"/>
    <mergeCell ref="R74:R77"/>
    <mergeCell ref="N74:N77"/>
    <mergeCell ref="O96:P96"/>
    <mergeCell ref="Q95:S95"/>
    <mergeCell ref="D73:E73"/>
    <mergeCell ref="N6:N7"/>
    <mergeCell ref="D8:S8"/>
    <mergeCell ref="D6:E7"/>
    <mergeCell ref="O6:S6"/>
    <mergeCell ref="H6:K6"/>
    <mergeCell ref="D30:S30"/>
    <mergeCell ref="D29:O29"/>
    <mergeCell ref="D10:E21"/>
    <mergeCell ref="D27:E27"/>
    <mergeCell ref="G6:G7"/>
    <mergeCell ref="F52:O52"/>
    <mergeCell ref="D4:S4"/>
    <mergeCell ref="F6:F7"/>
    <mergeCell ref="D5:S5"/>
    <mergeCell ref="Q97:S97"/>
    <mergeCell ref="Q94:S94"/>
    <mergeCell ref="O97:P97"/>
    <mergeCell ref="Q74:Q77"/>
    <mergeCell ref="S74:S77"/>
    <mergeCell ref="D31:S31"/>
    <mergeCell ref="O33:O46"/>
    <mergeCell ref="N12:N21"/>
    <mergeCell ref="D3:F3"/>
    <mergeCell ref="H96:J96"/>
    <mergeCell ref="D61:O61"/>
    <mergeCell ref="D79:E85"/>
    <mergeCell ref="K93:L93"/>
    <mergeCell ref="D53:S53"/>
    <mergeCell ref="O47:O48"/>
    <mergeCell ref="D57:E57"/>
    <mergeCell ref="D2:Q2"/>
    <mergeCell ref="D9:E9"/>
    <mergeCell ref="D22:E22"/>
    <mergeCell ref="D33:E48"/>
    <mergeCell ref="D55:E55"/>
    <mergeCell ref="N64:N67"/>
    <mergeCell ref="O64:O67"/>
    <mergeCell ref="D64:E67"/>
    <mergeCell ref="D58:E58"/>
    <mergeCell ref="N33:N46"/>
  </mergeCells>
  <printOptions/>
  <pageMargins left="1" right="1" top="1" bottom="1" header="0.5" footer="0.5"/>
  <pageSetup fitToHeight="0" fitToWidth="0" horizontalDpi="600" verticalDpi="600" orientation="landscape" scale="48" r:id="rId1"/>
  <headerFooter>
    <oddFooter>&amp;C&amp;P</oddFooter>
  </headerFooter>
  <rowBreaks count="8" manualBreakCount="8">
    <brk id="20" min="3" max="17" man="1"/>
    <brk id="23" min="3" max="17" man="1"/>
    <brk id="56" max="16" man="1"/>
    <brk id="61" max="16" man="1"/>
    <brk id="68" max="16" man="1"/>
    <brk id="72" max="16" man="1"/>
    <brk id="82" min="3" max="17" man="1"/>
    <brk id="87" min="3" max="17" man="1"/>
  </rowBreaks>
</worksheet>
</file>

<file path=xl/worksheets/sheet3.xml><?xml version="1.0" encoding="utf-8"?>
<worksheet xmlns="http://schemas.openxmlformats.org/spreadsheetml/2006/main" xmlns:r="http://schemas.openxmlformats.org/officeDocument/2006/relationships">
  <dimension ref="A1:R92"/>
  <sheetViews>
    <sheetView view="pageBreakPreview" zoomScale="60" zoomScaleNormal="85" zoomScalePageLayoutView="0" workbookViewId="0" topLeftCell="A9">
      <selection activeCell="D30" sqref="D30"/>
    </sheetView>
  </sheetViews>
  <sheetFormatPr defaultColWidth="14.33203125" defaultRowHeight="10.5"/>
  <cols>
    <col min="1" max="1" width="23" style="259" customWidth="1"/>
    <col min="2" max="2" width="22" style="142" customWidth="1"/>
    <col min="3" max="3" width="41.33203125" style="257" customWidth="1"/>
    <col min="4" max="4" width="42.66015625" style="257" customWidth="1"/>
    <col min="5" max="7" width="8.16015625" style="246" customWidth="1"/>
    <col min="8" max="8" width="26.66015625" style="142" customWidth="1"/>
    <col min="9" max="9" width="24.83203125" style="142" customWidth="1"/>
    <col min="10" max="10" width="21" style="237" customWidth="1"/>
    <col min="11" max="11" width="20.33203125" style="237" customWidth="1"/>
    <col min="12" max="12" width="16.83203125" style="142" customWidth="1"/>
    <col min="13" max="13" width="16" style="142" customWidth="1"/>
    <col min="14" max="14" width="16.5" style="142" customWidth="1"/>
    <col min="15" max="15" width="17.16015625" style="238" customWidth="1"/>
    <col min="16" max="16" width="1.5" style="142" customWidth="1"/>
    <col min="17" max="17" width="14.33203125" style="142" hidden="1" customWidth="1"/>
    <col min="18" max="18" width="16.16015625" style="142" bestFit="1" customWidth="1"/>
    <col min="19" max="16384" width="14.33203125" style="142" customWidth="1"/>
  </cols>
  <sheetData>
    <row r="1" spans="1:15" s="140" customFormat="1" ht="20.25" customHeight="1">
      <c r="A1" s="134"/>
      <c r="B1" s="135"/>
      <c r="C1" s="136"/>
      <c r="D1" s="136"/>
      <c r="E1" s="137"/>
      <c r="F1" s="137"/>
      <c r="G1" s="137"/>
      <c r="H1" s="135"/>
      <c r="I1" s="135"/>
      <c r="J1" s="138"/>
      <c r="K1" s="138"/>
      <c r="L1" s="135"/>
      <c r="M1" s="135"/>
      <c r="N1" s="135"/>
      <c r="O1" s="139"/>
    </row>
    <row r="2" spans="1:17" ht="37.5" customHeight="1">
      <c r="A2" s="870" t="s">
        <v>5</v>
      </c>
      <c r="B2" s="871"/>
      <c r="C2" s="871"/>
      <c r="D2" s="871"/>
      <c r="E2" s="871"/>
      <c r="F2" s="871"/>
      <c r="G2" s="871"/>
      <c r="H2" s="871"/>
      <c r="I2" s="871"/>
      <c r="J2" s="871"/>
      <c r="K2" s="871"/>
      <c r="L2" s="871"/>
      <c r="M2" s="871"/>
      <c r="N2" s="871"/>
      <c r="O2" s="872"/>
      <c r="P2" s="141"/>
      <c r="Q2" s="141"/>
    </row>
    <row r="3" spans="1:17" ht="33.75" customHeight="1">
      <c r="A3" s="870" t="s">
        <v>189</v>
      </c>
      <c r="B3" s="871"/>
      <c r="C3" s="871"/>
      <c r="D3" s="871"/>
      <c r="E3" s="871"/>
      <c r="F3" s="871"/>
      <c r="G3" s="871"/>
      <c r="H3" s="871"/>
      <c r="I3" s="871"/>
      <c r="J3" s="871"/>
      <c r="K3" s="871"/>
      <c r="L3" s="871"/>
      <c r="M3" s="871"/>
      <c r="N3" s="871"/>
      <c r="O3" s="872"/>
      <c r="P3" s="141"/>
      <c r="Q3" s="141"/>
    </row>
    <row r="4" spans="1:17" ht="20.25" customHeight="1">
      <c r="A4" s="870" t="s">
        <v>277</v>
      </c>
      <c r="B4" s="871"/>
      <c r="C4" s="871"/>
      <c r="D4" s="871"/>
      <c r="E4" s="871"/>
      <c r="F4" s="871"/>
      <c r="G4" s="871"/>
      <c r="H4" s="871"/>
      <c r="I4" s="871"/>
      <c r="J4" s="871"/>
      <c r="K4" s="871"/>
      <c r="L4" s="871"/>
      <c r="M4" s="871"/>
      <c r="N4" s="871"/>
      <c r="O4" s="872"/>
      <c r="P4" s="141"/>
      <c r="Q4" s="141"/>
    </row>
    <row r="5" spans="1:17" ht="20.25" customHeight="1">
      <c r="A5" s="884" t="s">
        <v>55</v>
      </c>
      <c r="B5" s="885"/>
      <c r="C5" s="874" t="s">
        <v>60</v>
      </c>
      <c r="D5" s="874" t="s">
        <v>190</v>
      </c>
      <c r="E5" s="881" t="s">
        <v>76</v>
      </c>
      <c r="F5" s="882"/>
      <c r="G5" s="883"/>
      <c r="H5" s="874" t="s">
        <v>73</v>
      </c>
      <c r="I5" s="874" t="s">
        <v>191</v>
      </c>
      <c r="J5" s="874" t="s">
        <v>1</v>
      </c>
      <c r="K5" s="881" t="s">
        <v>61</v>
      </c>
      <c r="L5" s="882"/>
      <c r="M5" s="882"/>
      <c r="N5" s="882"/>
      <c r="O5" s="883"/>
      <c r="P5" s="141"/>
      <c r="Q5" s="141"/>
    </row>
    <row r="6" spans="1:17" ht="45" customHeight="1">
      <c r="A6" s="886"/>
      <c r="B6" s="887"/>
      <c r="C6" s="875"/>
      <c r="D6" s="875"/>
      <c r="E6" s="143" t="s">
        <v>192</v>
      </c>
      <c r="F6" s="143" t="s">
        <v>193</v>
      </c>
      <c r="G6" s="143" t="s">
        <v>194</v>
      </c>
      <c r="H6" s="875"/>
      <c r="I6" s="875"/>
      <c r="J6" s="875"/>
      <c r="K6" s="144" t="s">
        <v>2</v>
      </c>
      <c r="L6" s="145" t="s">
        <v>43</v>
      </c>
      <c r="M6" s="145" t="s">
        <v>44</v>
      </c>
      <c r="N6" s="145" t="s">
        <v>45</v>
      </c>
      <c r="O6" s="145" t="s">
        <v>62</v>
      </c>
      <c r="P6" s="141"/>
      <c r="Q6" s="141"/>
    </row>
    <row r="7" spans="1:17" ht="34.5" customHeight="1">
      <c r="A7" s="870" t="s">
        <v>278</v>
      </c>
      <c r="B7" s="871"/>
      <c r="C7" s="871"/>
      <c r="D7" s="871"/>
      <c r="E7" s="871"/>
      <c r="F7" s="871"/>
      <c r="G7" s="871"/>
      <c r="H7" s="871"/>
      <c r="I7" s="871"/>
      <c r="J7" s="871"/>
      <c r="K7" s="871"/>
      <c r="L7" s="871"/>
      <c r="M7" s="871"/>
      <c r="N7" s="871"/>
      <c r="O7" s="872"/>
      <c r="P7" s="141"/>
      <c r="Q7" s="141"/>
    </row>
    <row r="8" spans="1:17" ht="78" customHeight="1">
      <c r="A8" s="837" t="s">
        <v>279</v>
      </c>
      <c r="B8" s="873"/>
      <c r="C8" s="873"/>
      <c r="D8" s="873"/>
      <c r="E8" s="873"/>
      <c r="F8" s="873"/>
      <c r="G8" s="873"/>
      <c r="H8" s="873"/>
      <c r="I8" s="873"/>
      <c r="J8" s="873"/>
      <c r="K8" s="873"/>
      <c r="L8" s="873"/>
      <c r="M8" s="873"/>
      <c r="N8" s="873"/>
      <c r="O8" s="838"/>
      <c r="P8" s="141"/>
      <c r="Q8" s="141"/>
    </row>
    <row r="9" spans="1:17" ht="103.5" customHeight="1">
      <c r="A9" s="817" t="s">
        <v>89</v>
      </c>
      <c r="B9" s="818"/>
      <c r="C9" s="149" t="s">
        <v>135</v>
      </c>
      <c r="D9" s="150" t="s">
        <v>228</v>
      </c>
      <c r="E9" s="150"/>
      <c r="F9" s="219" t="s">
        <v>139</v>
      </c>
      <c r="G9" s="310" t="s">
        <v>139</v>
      </c>
      <c r="H9" s="151" t="s">
        <v>266</v>
      </c>
      <c r="I9" s="152" t="s">
        <v>265</v>
      </c>
      <c r="J9" s="823" t="s">
        <v>8</v>
      </c>
      <c r="K9" s="153" t="s">
        <v>231</v>
      </c>
      <c r="L9" s="154"/>
      <c r="M9" s="155"/>
      <c r="N9" s="156"/>
      <c r="O9" s="154"/>
      <c r="P9" s="157"/>
      <c r="Q9" s="141"/>
    </row>
    <row r="10" spans="1:17" ht="353.25" customHeight="1">
      <c r="A10" s="819"/>
      <c r="B10" s="820"/>
      <c r="C10" s="149" t="s">
        <v>130</v>
      </c>
      <c r="D10" s="150" t="s">
        <v>229</v>
      </c>
      <c r="E10" s="158" t="s">
        <v>139</v>
      </c>
      <c r="F10" s="150"/>
      <c r="G10" s="150"/>
      <c r="H10" s="151" t="s">
        <v>142</v>
      </c>
      <c r="I10" s="152" t="s">
        <v>268</v>
      </c>
      <c r="J10" s="824"/>
      <c r="K10" s="153" t="s">
        <v>161</v>
      </c>
      <c r="L10" s="154"/>
      <c r="M10" s="155"/>
      <c r="N10" s="156"/>
      <c r="O10" s="154"/>
      <c r="P10" s="157"/>
      <c r="Q10" s="141"/>
    </row>
    <row r="11" spans="1:17" ht="409.5">
      <c r="A11" s="819"/>
      <c r="B11" s="820"/>
      <c r="C11" s="159" t="s">
        <v>280</v>
      </c>
      <c r="D11" s="160" t="s">
        <v>281</v>
      </c>
      <c r="E11" s="161" t="s">
        <v>139</v>
      </c>
      <c r="F11" s="161" t="s">
        <v>139</v>
      </c>
      <c r="G11" s="161" t="s">
        <v>139</v>
      </c>
      <c r="H11" s="151" t="s">
        <v>269</v>
      </c>
      <c r="I11" s="152" t="s">
        <v>270</v>
      </c>
      <c r="J11" s="824"/>
      <c r="K11" s="153" t="s">
        <v>232</v>
      </c>
      <c r="L11" s="162"/>
      <c r="M11" s="163"/>
      <c r="N11" s="156"/>
      <c r="O11" s="154">
        <v>10000</v>
      </c>
      <c r="P11" s="157"/>
      <c r="Q11" s="141"/>
    </row>
    <row r="12" spans="1:17" ht="141.75" customHeight="1">
      <c r="A12" s="819"/>
      <c r="B12" s="820"/>
      <c r="C12" s="149" t="s">
        <v>137</v>
      </c>
      <c r="D12" s="160" t="s">
        <v>230</v>
      </c>
      <c r="E12" s="161" t="s">
        <v>139</v>
      </c>
      <c r="F12" s="161" t="s">
        <v>139</v>
      </c>
      <c r="G12" s="161" t="s">
        <v>139</v>
      </c>
      <c r="H12" s="151" t="s">
        <v>156</v>
      </c>
      <c r="I12" s="152" t="s">
        <v>271</v>
      </c>
      <c r="J12" s="824"/>
      <c r="K12" s="153"/>
      <c r="L12" s="154"/>
      <c r="M12" s="155"/>
      <c r="N12" s="156"/>
      <c r="O12" s="154"/>
      <c r="P12" s="157"/>
      <c r="Q12" s="141"/>
    </row>
    <row r="13" spans="1:17" ht="354.75" customHeight="1">
      <c r="A13" s="819"/>
      <c r="B13" s="820"/>
      <c r="C13" s="149" t="s">
        <v>267</v>
      </c>
      <c r="D13" s="160" t="s">
        <v>272</v>
      </c>
      <c r="E13" s="161"/>
      <c r="F13" s="161" t="s">
        <v>139</v>
      </c>
      <c r="G13" s="161" t="s">
        <v>139</v>
      </c>
      <c r="H13" s="151" t="s">
        <v>274</v>
      </c>
      <c r="I13" s="152" t="s">
        <v>273</v>
      </c>
      <c r="J13" s="824"/>
      <c r="K13" s="164"/>
      <c r="L13" s="162"/>
      <c r="M13" s="163"/>
      <c r="N13" s="165"/>
      <c r="O13" s="154"/>
      <c r="P13" s="157"/>
      <c r="Q13" s="141"/>
    </row>
    <row r="14" spans="1:17" ht="100.5" customHeight="1" hidden="1">
      <c r="A14" s="837" t="s">
        <v>199</v>
      </c>
      <c r="B14" s="838"/>
      <c r="C14" s="146" t="s">
        <v>195</v>
      </c>
      <c r="D14" s="146" t="s">
        <v>196</v>
      </c>
      <c r="E14" s="166"/>
      <c r="F14" s="166"/>
      <c r="G14" s="166"/>
      <c r="H14" s="146" t="s">
        <v>197</v>
      </c>
      <c r="I14" s="146" t="s">
        <v>198</v>
      </c>
      <c r="J14" s="167" t="s">
        <v>200</v>
      </c>
      <c r="K14" s="167" t="s">
        <v>10</v>
      </c>
      <c r="L14" s="168"/>
      <c r="M14" s="168"/>
      <c r="N14" s="168"/>
      <c r="O14" s="168"/>
      <c r="P14" s="157"/>
      <c r="Q14" s="141"/>
    </row>
    <row r="15" spans="1:17" ht="24.75" customHeight="1">
      <c r="A15" s="829" t="s">
        <v>30</v>
      </c>
      <c r="B15" s="868"/>
      <c r="C15" s="868"/>
      <c r="D15" s="868"/>
      <c r="E15" s="868"/>
      <c r="F15" s="868"/>
      <c r="G15" s="868"/>
      <c r="H15" s="868"/>
      <c r="I15" s="868"/>
      <c r="J15" s="868"/>
      <c r="K15" s="869"/>
      <c r="L15" s="169"/>
      <c r="M15" s="169">
        <f>M9+M12+M13</f>
        <v>0</v>
      </c>
      <c r="N15" s="169">
        <f>N9+N12+N13</f>
        <v>0</v>
      </c>
      <c r="O15" s="169">
        <f>O11</f>
        <v>10000</v>
      </c>
      <c r="P15" s="141"/>
      <c r="Q15" s="141"/>
    </row>
    <row r="16" spans="1:17" ht="20.25" customHeight="1">
      <c r="A16" s="876" t="s">
        <v>67</v>
      </c>
      <c r="B16" s="877"/>
      <c r="C16" s="877"/>
      <c r="D16" s="877"/>
      <c r="E16" s="877"/>
      <c r="F16" s="877"/>
      <c r="G16" s="877"/>
      <c r="H16" s="877"/>
      <c r="I16" s="877"/>
      <c r="J16" s="877"/>
      <c r="K16" s="877"/>
      <c r="L16" s="877"/>
      <c r="M16" s="877"/>
      <c r="N16" s="877"/>
      <c r="O16" s="878"/>
      <c r="P16" s="141"/>
      <c r="Q16" s="141"/>
    </row>
    <row r="17" spans="1:17" ht="54.75" customHeight="1">
      <c r="A17" s="837" t="s">
        <v>282</v>
      </c>
      <c r="B17" s="873"/>
      <c r="C17" s="873"/>
      <c r="D17" s="873"/>
      <c r="E17" s="873"/>
      <c r="F17" s="873"/>
      <c r="G17" s="873"/>
      <c r="H17" s="873"/>
      <c r="I17" s="873"/>
      <c r="J17" s="873"/>
      <c r="K17" s="873"/>
      <c r="L17" s="873"/>
      <c r="M17" s="873"/>
      <c r="N17" s="873"/>
      <c r="O17" s="838"/>
      <c r="P17" s="141"/>
      <c r="Q17" s="141"/>
    </row>
    <row r="18" spans="1:17" ht="137.25" customHeight="1">
      <c r="A18" s="879" t="s">
        <v>11</v>
      </c>
      <c r="B18" s="880"/>
      <c r="C18" s="170"/>
      <c r="D18" s="170"/>
      <c r="E18" s="171"/>
      <c r="F18" s="171"/>
      <c r="G18" s="171"/>
      <c r="H18" s="172"/>
      <c r="I18" s="172"/>
      <c r="J18" s="279" t="s">
        <v>13</v>
      </c>
      <c r="K18" s="279" t="s">
        <v>12</v>
      </c>
      <c r="L18" s="281">
        <v>0</v>
      </c>
      <c r="M18" s="281"/>
      <c r="N18" s="281"/>
      <c r="O18" s="281"/>
      <c r="P18" s="141"/>
      <c r="Q18" s="141"/>
    </row>
    <row r="19" spans="1:17" ht="113.25" customHeight="1">
      <c r="A19" s="817" t="s">
        <v>201</v>
      </c>
      <c r="B19" s="818"/>
      <c r="C19" s="173"/>
      <c r="D19" s="173"/>
      <c r="E19" s="147"/>
      <c r="F19" s="147"/>
      <c r="G19" s="171"/>
      <c r="H19" s="174"/>
      <c r="I19" s="173"/>
      <c r="J19" s="279" t="s">
        <v>202</v>
      </c>
      <c r="K19" s="279" t="s">
        <v>14</v>
      </c>
      <c r="L19" s="281"/>
      <c r="M19" s="281"/>
      <c r="N19" s="281"/>
      <c r="O19" s="281"/>
      <c r="P19" s="141"/>
      <c r="Q19" s="141"/>
    </row>
    <row r="20" spans="1:17" ht="84" customHeight="1" hidden="1">
      <c r="A20" s="821"/>
      <c r="B20" s="822"/>
      <c r="C20" s="173" t="s">
        <v>203</v>
      </c>
      <c r="D20" s="146"/>
      <c r="E20" s="147"/>
      <c r="F20" s="147"/>
      <c r="G20" s="147"/>
      <c r="H20" s="146"/>
      <c r="I20" s="146"/>
      <c r="J20" s="167"/>
      <c r="K20" s="167"/>
      <c r="L20" s="168"/>
      <c r="M20" s="168"/>
      <c r="N20" s="168"/>
      <c r="O20" s="168"/>
      <c r="P20" s="141"/>
      <c r="Q20" s="141"/>
    </row>
    <row r="21" spans="1:17" ht="68.25" customHeight="1" hidden="1">
      <c r="A21" s="837" t="s">
        <v>204</v>
      </c>
      <c r="B21" s="873"/>
      <c r="C21" s="146" t="s">
        <v>195</v>
      </c>
      <c r="D21" s="146" t="s">
        <v>196</v>
      </c>
      <c r="E21" s="147"/>
      <c r="F21" s="147"/>
      <c r="G21" s="147"/>
      <c r="H21" s="146" t="s">
        <v>197</v>
      </c>
      <c r="I21" s="146" t="s">
        <v>198</v>
      </c>
      <c r="J21" s="167" t="s">
        <v>200</v>
      </c>
      <c r="K21" s="167" t="s">
        <v>10</v>
      </c>
      <c r="L21" s="168"/>
      <c r="M21" s="168"/>
      <c r="N21" s="168"/>
      <c r="O21" s="168"/>
      <c r="P21" s="141"/>
      <c r="Q21" s="141"/>
    </row>
    <row r="22" spans="1:17" ht="21" customHeight="1">
      <c r="A22" s="829" t="s">
        <v>31</v>
      </c>
      <c r="B22" s="868"/>
      <c r="C22" s="868"/>
      <c r="D22" s="868"/>
      <c r="E22" s="868"/>
      <c r="F22" s="868"/>
      <c r="G22" s="868"/>
      <c r="H22" s="868"/>
      <c r="I22" s="868"/>
      <c r="J22" s="868"/>
      <c r="K22" s="869"/>
      <c r="L22" s="169">
        <f>L18+L19</f>
        <v>0</v>
      </c>
      <c r="M22" s="169">
        <f>M18+M19</f>
        <v>0</v>
      </c>
      <c r="N22" s="169">
        <f>N18+N19</f>
        <v>0</v>
      </c>
      <c r="O22" s="169">
        <f>N22+M22+L22</f>
        <v>0</v>
      </c>
      <c r="P22" s="141"/>
      <c r="Q22" s="141"/>
    </row>
    <row r="23" spans="1:17" ht="20.25" customHeight="1">
      <c r="A23" s="870" t="s">
        <v>68</v>
      </c>
      <c r="B23" s="871"/>
      <c r="C23" s="871"/>
      <c r="D23" s="871"/>
      <c r="E23" s="871"/>
      <c r="F23" s="871"/>
      <c r="G23" s="871"/>
      <c r="H23" s="871"/>
      <c r="I23" s="871"/>
      <c r="J23" s="871"/>
      <c r="K23" s="871"/>
      <c r="L23" s="871"/>
      <c r="M23" s="871"/>
      <c r="N23" s="871"/>
      <c r="O23" s="872"/>
      <c r="P23" s="141"/>
      <c r="Q23" s="141"/>
    </row>
    <row r="24" spans="1:17" ht="59.25" customHeight="1">
      <c r="A24" s="837" t="s">
        <v>283</v>
      </c>
      <c r="B24" s="873"/>
      <c r="C24" s="873"/>
      <c r="D24" s="873"/>
      <c r="E24" s="873"/>
      <c r="F24" s="873"/>
      <c r="G24" s="873"/>
      <c r="H24" s="873"/>
      <c r="I24" s="873"/>
      <c r="J24" s="873"/>
      <c r="K24" s="873"/>
      <c r="L24" s="873"/>
      <c r="M24" s="873"/>
      <c r="N24" s="873"/>
      <c r="O24" s="873"/>
      <c r="P24" s="141"/>
      <c r="Q24" s="141"/>
    </row>
    <row r="25" spans="1:17" ht="65.25" customHeight="1" hidden="1">
      <c r="A25" s="837" t="s">
        <v>205</v>
      </c>
      <c r="B25" s="838"/>
      <c r="C25" s="146" t="s">
        <v>195</v>
      </c>
      <c r="D25" s="146" t="s">
        <v>196</v>
      </c>
      <c r="E25" s="147"/>
      <c r="F25" s="147"/>
      <c r="G25" s="147"/>
      <c r="H25" s="146" t="s">
        <v>197</v>
      </c>
      <c r="I25" s="146" t="s">
        <v>198</v>
      </c>
      <c r="J25" s="148" t="s">
        <v>13</v>
      </c>
      <c r="K25" s="145" t="s">
        <v>12</v>
      </c>
      <c r="L25" s="175"/>
      <c r="M25" s="169"/>
      <c r="N25" s="175"/>
      <c r="O25" s="145"/>
      <c r="P25" s="141"/>
      <c r="Q25" s="141"/>
    </row>
    <row r="26" spans="1:17" ht="90" customHeight="1">
      <c r="A26" s="817" t="s">
        <v>275</v>
      </c>
      <c r="B26" s="818"/>
      <c r="C26" s="306" t="s">
        <v>166</v>
      </c>
      <c r="D26" s="176" t="s">
        <v>292</v>
      </c>
      <c r="E26" s="171"/>
      <c r="F26" s="171" t="s">
        <v>139</v>
      </c>
      <c r="G26" s="171" t="s">
        <v>139</v>
      </c>
      <c r="H26" s="177" t="s">
        <v>293</v>
      </c>
      <c r="I26" s="199" t="s">
        <v>295</v>
      </c>
      <c r="J26" s="823" t="s">
        <v>80</v>
      </c>
      <c r="K26" s="823" t="s">
        <v>3</v>
      </c>
      <c r="L26" s="178"/>
      <c r="M26" s="179"/>
      <c r="N26" s="178"/>
      <c r="O26" s="180">
        <f>N26+M26+L26</f>
        <v>0</v>
      </c>
      <c r="P26" s="141"/>
      <c r="Q26" s="141"/>
    </row>
    <row r="27" spans="1:17" ht="198" customHeight="1">
      <c r="A27" s="819"/>
      <c r="B27" s="820"/>
      <c r="C27" s="199" t="s">
        <v>167</v>
      </c>
      <c r="D27" s="176" t="s">
        <v>294</v>
      </c>
      <c r="E27" s="171"/>
      <c r="F27" s="171" t="s">
        <v>139</v>
      </c>
      <c r="G27" s="171" t="s">
        <v>139</v>
      </c>
      <c r="H27" s="199" t="s">
        <v>293</v>
      </c>
      <c r="I27" s="199" t="s">
        <v>295</v>
      </c>
      <c r="J27" s="824"/>
      <c r="K27" s="824"/>
      <c r="L27" s="178"/>
      <c r="M27" s="179"/>
      <c r="N27" s="178"/>
      <c r="O27" s="180">
        <f aca="true" t="shared" si="0" ref="O27:O34">N27+M27+L27</f>
        <v>0</v>
      </c>
      <c r="P27" s="141"/>
      <c r="Q27" s="141"/>
    </row>
    <row r="28" spans="1:17" ht="119.25" customHeight="1">
      <c r="A28" s="819"/>
      <c r="B28" s="820"/>
      <c r="C28" s="283" t="s">
        <v>393</v>
      </c>
      <c r="D28" s="199" t="s">
        <v>294</v>
      </c>
      <c r="E28" s="171"/>
      <c r="F28" s="171" t="s">
        <v>139</v>
      </c>
      <c r="G28" s="171" t="s">
        <v>139</v>
      </c>
      <c r="H28" s="199" t="s">
        <v>293</v>
      </c>
      <c r="I28" s="199" t="s">
        <v>295</v>
      </c>
      <c r="J28" s="824"/>
      <c r="K28" s="824"/>
      <c r="L28" s="178"/>
      <c r="M28" s="179"/>
      <c r="N28" s="178"/>
      <c r="O28" s="180">
        <f t="shared" si="0"/>
        <v>0</v>
      </c>
      <c r="P28" s="141"/>
      <c r="Q28" s="141"/>
    </row>
    <row r="29" spans="1:17" ht="108.75" customHeight="1">
      <c r="A29" s="819"/>
      <c r="B29" s="820"/>
      <c r="C29" s="199" t="s">
        <v>168</v>
      </c>
      <c r="D29" s="176" t="s">
        <v>294</v>
      </c>
      <c r="E29" s="171"/>
      <c r="F29" s="171" t="s">
        <v>139</v>
      </c>
      <c r="G29" s="171" t="s">
        <v>139</v>
      </c>
      <c r="H29" s="199" t="s">
        <v>293</v>
      </c>
      <c r="I29" s="199" t="s">
        <v>295</v>
      </c>
      <c r="J29" s="824"/>
      <c r="K29" s="824"/>
      <c r="L29" s="178"/>
      <c r="M29" s="179"/>
      <c r="N29" s="178"/>
      <c r="O29" s="180">
        <f t="shared" si="0"/>
        <v>0</v>
      </c>
      <c r="P29" s="141"/>
      <c r="Q29" s="141"/>
    </row>
    <row r="30" spans="1:17" ht="220.5" customHeight="1">
      <c r="A30" s="819"/>
      <c r="B30" s="820"/>
      <c r="C30" s="177" t="s">
        <v>328</v>
      </c>
      <c r="D30" s="271" t="s">
        <v>536</v>
      </c>
      <c r="E30" s="182"/>
      <c r="F30" s="182" t="s">
        <v>330</v>
      </c>
      <c r="G30" s="182" t="s">
        <v>330</v>
      </c>
      <c r="H30" s="177" t="s">
        <v>331</v>
      </c>
      <c r="I30" s="177" t="s">
        <v>332</v>
      </c>
      <c r="J30" s="824"/>
      <c r="K30" s="824"/>
      <c r="L30" s="183"/>
      <c r="M30" s="179"/>
      <c r="N30" s="183">
        <v>2500</v>
      </c>
      <c r="O30" s="180">
        <f t="shared" si="0"/>
        <v>2500</v>
      </c>
      <c r="P30" s="141"/>
      <c r="Q30" s="141"/>
    </row>
    <row r="31" spans="1:15" s="141" customFormat="1" ht="217.5" customHeight="1">
      <c r="A31" s="819"/>
      <c r="B31" s="820"/>
      <c r="C31" s="177" t="s">
        <v>328</v>
      </c>
      <c r="D31" s="177" t="s">
        <v>333</v>
      </c>
      <c r="E31" s="182"/>
      <c r="F31" s="182" t="s">
        <v>139</v>
      </c>
      <c r="G31" s="182" t="s">
        <v>139</v>
      </c>
      <c r="H31" s="177" t="s">
        <v>334</v>
      </c>
      <c r="I31" s="177" t="s">
        <v>335</v>
      </c>
      <c r="J31" s="824"/>
      <c r="K31" s="824"/>
      <c r="L31" s="183"/>
      <c r="M31" s="179"/>
      <c r="N31" s="183">
        <v>2500</v>
      </c>
      <c r="O31" s="180">
        <f t="shared" si="0"/>
        <v>2500</v>
      </c>
    </row>
    <row r="32" spans="1:15" s="141" customFormat="1" ht="175.5" customHeight="1">
      <c r="A32" s="819"/>
      <c r="B32" s="820"/>
      <c r="C32" s="177" t="s">
        <v>406</v>
      </c>
      <c r="D32" s="177" t="s">
        <v>336</v>
      </c>
      <c r="E32" s="182"/>
      <c r="F32" s="182"/>
      <c r="G32" s="182" t="s">
        <v>117</v>
      </c>
      <c r="H32" s="177" t="s">
        <v>337</v>
      </c>
      <c r="I32" s="177" t="s">
        <v>338</v>
      </c>
      <c r="J32" s="824"/>
      <c r="K32" s="824"/>
      <c r="L32" s="183"/>
      <c r="M32" s="179"/>
      <c r="N32" s="183">
        <v>5000</v>
      </c>
      <c r="O32" s="180">
        <f t="shared" si="0"/>
        <v>5000</v>
      </c>
    </row>
    <row r="33" spans="1:18" s="141" customFormat="1" ht="114" customHeight="1">
      <c r="A33" s="819"/>
      <c r="B33" s="820"/>
      <c r="C33" s="177" t="s">
        <v>339</v>
      </c>
      <c r="D33" s="177" t="s">
        <v>340</v>
      </c>
      <c r="E33" s="182"/>
      <c r="F33" s="182" t="s">
        <v>330</v>
      </c>
      <c r="G33" s="182" t="s">
        <v>330</v>
      </c>
      <c r="H33" s="177" t="s">
        <v>341</v>
      </c>
      <c r="I33" s="177" t="s">
        <v>342</v>
      </c>
      <c r="J33" s="824"/>
      <c r="K33" s="824"/>
      <c r="L33" s="183"/>
      <c r="M33" s="179"/>
      <c r="N33" s="183">
        <v>5000</v>
      </c>
      <c r="O33" s="180">
        <f t="shared" si="0"/>
        <v>5000</v>
      </c>
      <c r="P33" s="181"/>
      <c r="Q33" s="181"/>
      <c r="R33" s="181"/>
    </row>
    <row r="34" spans="1:15" s="141" customFormat="1" ht="70.5" customHeight="1">
      <c r="A34" s="819"/>
      <c r="B34" s="820"/>
      <c r="C34" s="199" t="s">
        <v>170</v>
      </c>
      <c r="D34" s="199" t="s">
        <v>233</v>
      </c>
      <c r="E34" s="171"/>
      <c r="F34" s="171" t="s">
        <v>139</v>
      </c>
      <c r="G34" s="171" t="s">
        <v>139</v>
      </c>
      <c r="H34" s="199" t="s">
        <v>178</v>
      </c>
      <c r="I34" s="199" t="s">
        <v>234</v>
      </c>
      <c r="J34" s="824"/>
      <c r="K34" s="824"/>
      <c r="L34" s="178"/>
      <c r="M34" s="184"/>
      <c r="N34" s="178">
        <v>3000</v>
      </c>
      <c r="O34" s="180">
        <f t="shared" si="0"/>
        <v>3000</v>
      </c>
    </row>
    <row r="35" spans="1:17" ht="99.75" customHeight="1">
      <c r="A35" s="817" t="s">
        <v>206</v>
      </c>
      <c r="B35" s="818"/>
      <c r="C35" s="152"/>
      <c r="D35" s="152"/>
      <c r="E35" s="185"/>
      <c r="F35" s="185"/>
      <c r="G35" s="185"/>
      <c r="H35" s="152"/>
      <c r="I35" s="152"/>
      <c r="J35" s="279" t="s">
        <v>207</v>
      </c>
      <c r="K35" s="279" t="s">
        <v>14</v>
      </c>
      <c r="L35" s="281"/>
      <c r="M35" s="281"/>
      <c r="N35" s="281"/>
      <c r="O35" s="281">
        <f>N35+M35+L35</f>
        <v>0</v>
      </c>
      <c r="P35" s="141"/>
      <c r="Q35" s="141"/>
    </row>
    <row r="36" spans="1:17" ht="99.75" customHeight="1">
      <c r="A36" s="817" t="s">
        <v>357</v>
      </c>
      <c r="B36" s="862"/>
      <c r="C36" s="280" t="s">
        <v>358</v>
      </c>
      <c r="D36" s="280" t="s">
        <v>394</v>
      </c>
      <c r="E36" s="312" t="s">
        <v>117</v>
      </c>
      <c r="F36" s="312" t="s">
        <v>117</v>
      </c>
      <c r="G36" s="312" t="s">
        <v>117</v>
      </c>
      <c r="H36" s="89" t="s">
        <v>361</v>
      </c>
      <c r="I36" s="311" t="s">
        <v>395</v>
      </c>
      <c r="J36" s="864" t="s">
        <v>113</v>
      </c>
      <c r="K36" s="866" t="s">
        <v>6</v>
      </c>
      <c r="L36" s="281"/>
      <c r="M36" s="281">
        <v>3500</v>
      </c>
      <c r="N36" s="281"/>
      <c r="O36" s="281">
        <f>N36+M36+L36</f>
        <v>3500</v>
      </c>
      <c r="P36" s="141"/>
      <c r="Q36" s="141"/>
    </row>
    <row r="37" spans="1:17" ht="134.25" customHeight="1">
      <c r="A37" s="821"/>
      <c r="B37" s="863"/>
      <c r="C37" s="280" t="s">
        <v>359</v>
      </c>
      <c r="D37" s="280" t="s">
        <v>359</v>
      </c>
      <c r="E37" s="312" t="s">
        <v>117</v>
      </c>
      <c r="F37" s="312" t="s">
        <v>117</v>
      </c>
      <c r="G37" s="312" t="s">
        <v>117</v>
      </c>
      <c r="H37" s="89" t="s">
        <v>396</v>
      </c>
      <c r="I37" s="311" t="s">
        <v>397</v>
      </c>
      <c r="J37" s="865"/>
      <c r="K37" s="867"/>
      <c r="L37" s="281"/>
      <c r="M37" s="281">
        <v>40000</v>
      </c>
      <c r="N37" s="281"/>
      <c r="O37" s="281">
        <f>N37+M37+L37</f>
        <v>40000</v>
      </c>
      <c r="P37" s="141"/>
      <c r="Q37" s="141"/>
    </row>
    <row r="38" spans="1:17" ht="23.25" customHeight="1">
      <c r="A38" s="829" t="s">
        <v>32</v>
      </c>
      <c r="B38" s="868"/>
      <c r="C38" s="868"/>
      <c r="D38" s="868"/>
      <c r="E38" s="868"/>
      <c r="F38" s="868"/>
      <c r="G38" s="868"/>
      <c r="H38" s="868"/>
      <c r="I38" s="868"/>
      <c r="J38" s="868"/>
      <c r="K38" s="869"/>
      <c r="L38" s="169">
        <f>L37+L36+L35+L34+L33+L32+L31+L30+L29+L28+L27+L26</f>
        <v>0</v>
      </c>
      <c r="M38" s="169">
        <f>M37+M36+M35+M34+M33+M32+M31+M30+M29+M28+M27+M26</f>
        <v>43500</v>
      </c>
      <c r="N38" s="169">
        <f>N37+N36+N35+N34+N33+N32+N31+N30+N29+N28+N27+N26</f>
        <v>18000</v>
      </c>
      <c r="O38" s="169">
        <f>O37+O36+O35+O34+O33+O32+O31+O30+O29+O28+O27+O26</f>
        <v>61500</v>
      </c>
      <c r="P38" s="141"/>
      <c r="Q38" s="141"/>
    </row>
    <row r="39" spans="1:17" ht="20.25" customHeight="1">
      <c r="A39" s="870" t="s">
        <v>69</v>
      </c>
      <c r="B39" s="871"/>
      <c r="C39" s="871"/>
      <c r="D39" s="871"/>
      <c r="E39" s="871"/>
      <c r="F39" s="871"/>
      <c r="G39" s="871"/>
      <c r="H39" s="871"/>
      <c r="I39" s="871"/>
      <c r="J39" s="871"/>
      <c r="K39" s="871"/>
      <c r="L39" s="871"/>
      <c r="M39" s="871"/>
      <c r="N39" s="871"/>
      <c r="O39" s="872"/>
      <c r="P39" s="141"/>
      <c r="Q39" s="141"/>
    </row>
    <row r="40" spans="1:17" ht="77.25" customHeight="1">
      <c r="A40" s="837" t="s">
        <v>284</v>
      </c>
      <c r="B40" s="873"/>
      <c r="C40" s="873"/>
      <c r="D40" s="873"/>
      <c r="E40" s="873"/>
      <c r="F40" s="873"/>
      <c r="G40" s="873"/>
      <c r="H40" s="873"/>
      <c r="I40" s="873"/>
      <c r="J40" s="873"/>
      <c r="K40" s="873"/>
      <c r="L40" s="873"/>
      <c r="M40" s="873"/>
      <c r="N40" s="873"/>
      <c r="O40" s="838"/>
      <c r="P40" s="141"/>
      <c r="Q40" s="141"/>
    </row>
    <row r="41" spans="1:18" ht="128.25" customHeight="1">
      <c r="A41" s="842" t="s">
        <v>15</v>
      </c>
      <c r="B41" s="844"/>
      <c r="C41" s="282" t="s">
        <v>398</v>
      </c>
      <c r="D41" s="186"/>
      <c r="E41" s="187"/>
      <c r="F41" s="187"/>
      <c r="G41" s="187"/>
      <c r="H41" s="186"/>
      <c r="I41" s="186"/>
      <c r="J41" s="188"/>
      <c r="K41" s="188" t="s">
        <v>16</v>
      </c>
      <c r="L41" s="189">
        <v>0</v>
      </c>
      <c r="M41" s="189">
        <v>0</v>
      </c>
      <c r="N41" s="189">
        <v>0</v>
      </c>
      <c r="O41" s="189">
        <f>SUM(L41:N41)</f>
        <v>0</v>
      </c>
      <c r="P41" s="141">
        <f>O41</f>
        <v>0</v>
      </c>
      <c r="Q41" s="141" t="s">
        <v>208</v>
      </c>
      <c r="R41" s="190"/>
    </row>
    <row r="42" spans="1:17" ht="132.75" customHeight="1">
      <c r="A42" s="856" t="s">
        <v>94</v>
      </c>
      <c r="B42" s="857"/>
      <c r="C42" s="282" t="s">
        <v>398</v>
      </c>
      <c r="D42" s="186"/>
      <c r="E42" s="192"/>
      <c r="F42" s="192"/>
      <c r="G42" s="192"/>
      <c r="H42" s="186"/>
      <c r="I42" s="186"/>
      <c r="J42" s="188"/>
      <c r="K42" s="193" t="s">
        <v>17</v>
      </c>
      <c r="L42" s="189"/>
      <c r="M42" s="189"/>
      <c r="N42" s="194"/>
      <c r="O42" s="194">
        <f>N42+M42+L42</f>
        <v>0</v>
      </c>
      <c r="P42" s="141"/>
      <c r="Q42" s="141"/>
    </row>
    <row r="43" spans="1:17" ht="57" customHeight="1" hidden="1">
      <c r="A43" s="854" t="s">
        <v>18</v>
      </c>
      <c r="B43" s="855"/>
      <c r="C43" s="186"/>
      <c r="D43" s="186"/>
      <c r="E43" s="192"/>
      <c r="F43" s="192"/>
      <c r="G43" s="192"/>
      <c r="H43" s="186"/>
      <c r="I43" s="186"/>
      <c r="J43" s="195" t="s">
        <v>35</v>
      </c>
      <c r="K43" s="195" t="s">
        <v>10</v>
      </c>
      <c r="L43" s="189"/>
      <c r="M43" s="196"/>
      <c r="N43" s="196"/>
      <c r="O43" s="189">
        <f>SUM(L43:N43)</f>
        <v>0</v>
      </c>
      <c r="P43" s="141"/>
      <c r="Q43" s="141"/>
    </row>
    <row r="44" spans="1:17" ht="89.25" customHeight="1">
      <c r="A44" s="856" t="s">
        <v>18</v>
      </c>
      <c r="B44" s="857"/>
      <c r="C44" s="284" t="s">
        <v>364</v>
      </c>
      <c r="D44" s="284" t="s">
        <v>364</v>
      </c>
      <c r="E44" s="284"/>
      <c r="F44" s="284" t="s">
        <v>139</v>
      </c>
      <c r="G44" s="284" t="s">
        <v>139</v>
      </c>
      <c r="H44" s="284" t="s">
        <v>399</v>
      </c>
      <c r="I44" s="284" t="s">
        <v>400</v>
      </c>
      <c r="J44" s="195" t="s">
        <v>401</v>
      </c>
      <c r="K44" s="278" t="s">
        <v>16</v>
      </c>
      <c r="L44" s="189">
        <v>0</v>
      </c>
      <c r="M44" s="196">
        <v>0</v>
      </c>
      <c r="N44" s="196">
        <v>3000</v>
      </c>
      <c r="O44" s="189">
        <f>N44+M44+L44</f>
        <v>3000</v>
      </c>
      <c r="P44" s="141"/>
      <c r="Q44" s="141"/>
    </row>
    <row r="45" spans="1:18" ht="409.5" customHeight="1">
      <c r="A45" s="856" t="s">
        <v>209</v>
      </c>
      <c r="B45" s="857"/>
      <c r="C45" s="284" t="s">
        <v>367</v>
      </c>
      <c r="D45" s="284" t="s">
        <v>367</v>
      </c>
      <c r="E45" s="187"/>
      <c r="F45" s="187" t="s">
        <v>117</v>
      </c>
      <c r="G45" s="197" t="s">
        <v>117</v>
      </c>
      <c r="H45" s="284" t="s">
        <v>368</v>
      </c>
      <c r="I45" s="284" t="s">
        <v>369</v>
      </c>
      <c r="J45" s="314" t="s">
        <v>35</v>
      </c>
      <c r="K45" s="314" t="s">
        <v>16</v>
      </c>
      <c r="L45" s="313">
        <v>500</v>
      </c>
      <c r="M45" s="315">
        <v>0</v>
      </c>
      <c r="N45" s="315">
        <v>0</v>
      </c>
      <c r="O45" s="202">
        <f>L45+M45+N45</f>
        <v>500</v>
      </c>
      <c r="P45" s="141"/>
      <c r="Q45" s="141"/>
      <c r="R45" s="190"/>
    </row>
    <row r="46" spans="1:17" ht="93" customHeight="1">
      <c r="A46" s="842" t="s">
        <v>19</v>
      </c>
      <c r="B46" s="844"/>
      <c r="C46" s="283" t="s">
        <v>370</v>
      </c>
      <c r="D46" s="186"/>
      <c r="E46" s="187"/>
      <c r="F46" s="187"/>
      <c r="G46" s="197"/>
      <c r="H46" s="186"/>
      <c r="I46" s="186"/>
      <c r="J46" s="198" t="s">
        <v>208</v>
      </c>
      <c r="K46" s="188" t="s">
        <v>106</v>
      </c>
      <c r="L46" s="189"/>
      <c r="M46" s="196"/>
      <c r="N46" s="196"/>
      <c r="O46" s="189"/>
      <c r="P46" s="141"/>
      <c r="Q46" s="141"/>
    </row>
    <row r="47" spans="1:17" ht="89.25" customHeight="1">
      <c r="A47" s="858" t="s">
        <v>20</v>
      </c>
      <c r="B47" s="858"/>
      <c r="C47" s="283" t="s">
        <v>371</v>
      </c>
      <c r="D47" s="186"/>
      <c r="E47" s="192"/>
      <c r="F47" s="214" t="s">
        <v>117</v>
      </c>
      <c r="G47" s="214" t="s">
        <v>117</v>
      </c>
      <c r="H47" s="283" t="s">
        <v>402</v>
      </c>
      <c r="I47" s="283" t="s">
        <v>403</v>
      </c>
      <c r="J47" s="316" t="s">
        <v>208</v>
      </c>
      <c r="K47" s="188" t="s">
        <v>106</v>
      </c>
      <c r="L47" s="189">
        <v>0</v>
      </c>
      <c r="M47" s="189">
        <v>0</v>
      </c>
      <c r="N47" s="189">
        <v>10000</v>
      </c>
      <c r="O47" s="189">
        <f>SUM(L47:N47)</f>
        <v>10000</v>
      </c>
      <c r="P47" s="141"/>
      <c r="Q47" s="141"/>
    </row>
    <row r="48" spans="1:17" ht="21" customHeight="1">
      <c r="A48" s="859" t="s">
        <v>34</v>
      </c>
      <c r="B48" s="860"/>
      <c r="C48" s="860"/>
      <c r="D48" s="860"/>
      <c r="E48" s="860"/>
      <c r="F48" s="860"/>
      <c r="G48" s="860"/>
      <c r="H48" s="860"/>
      <c r="I48" s="860"/>
      <c r="J48" s="860"/>
      <c r="K48" s="861"/>
      <c r="L48" s="200">
        <f>L47+L46+L45+L44+L42+L41</f>
        <v>500</v>
      </c>
      <c r="M48" s="200">
        <f>M47+M46+M45+M44+M42+M41</f>
        <v>0</v>
      </c>
      <c r="N48" s="200">
        <f>N47+N46+N45+N44+N42+N41</f>
        <v>13000</v>
      </c>
      <c r="O48" s="200">
        <f>O47+O46+O45+O44+O42+O41</f>
        <v>13500</v>
      </c>
      <c r="P48" s="141"/>
      <c r="Q48" s="141"/>
    </row>
    <row r="49" spans="1:17" ht="22.5" customHeight="1">
      <c r="A49" s="839" t="s">
        <v>285</v>
      </c>
      <c r="B49" s="840"/>
      <c r="C49" s="840"/>
      <c r="D49" s="840"/>
      <c r="E49" s="840"/>
      <c r="F49" s="840"/>
      <c r="G49" s="840"/>
      <c r="H49" s="840"/>
      <c r="I49" s="840"/>
      <c r="J49" s="840"/>
      <c r="K49" s="840"/>
      <c r="L49" s="840"/>
      <c r="M49" s="840"/>
      <c r="N49" s="840"/>
      <c r="O49" s="841"/>
      <c r="P49" s="141"/>
      <c r="Q49" s="141"/>
    </row>
    <row r="50" spans="1:17" ht="72.75" customHeight="1">
      <c r="A50" s="842" t="s">
        <v>286</v>
      </c>
      <c r="B50" s="843"/>
      <c r="C50" s="843"/>
      <c r="D50" s="843"/>
      <c r="E50" s="843"/>
      <c r="F50" s="843"/>
      <c r="G50" s="843"/>
      <c r="H50" s="843"/>
      <c r="I50" s="843"/>
      <c r="J50" s="843"/>
      <c r="K50" s="843"/>
      <c r="L50" s="843"/>
      <c r="M50" s="843"/>
      <c r="N50" s="843"/>
      <c r="O50" s="844"/>
      <c r="P50" s="141"/>
      <c r="Q50" s="141"/>
    </row>
    <row r="51" spans="1:17" ht="117" customHeight="1">
      <c r="A51" s="845" t="s">
        <v>85</v>
      </c>
      <c r="B51" s="846"/>
      <c r="C51" s="191" t="s">
        <v>343</v>
      </c>
      <c r="D51" s="272" t="s">
        <v>343</v>
      </c>
      <c r="E51" s="201" t="s">
        <v>117</v>
      </c>
      <c r="F51" s="201" t="s">
        <v>117</v>
      </c>
      <c r="G51" s="201" t="s">
        <v>117</v>
      </c>
      <c r="H51" s="93" t="s">
        <v>344</v>
      </c>
      <c r="I51" s="89" t="s">
        <v>379</v>
      </c>
      <c r="J51" s="849" t="s">
        <v>7</v>
      </c>
      <c r="K51" s="849" t="s">
        <v>210</v>
      </c>
      <c r="L51" s="202"/>
      <c r="M51" s="202">
        <v>5000</v>
      </c>
      <c r="N51" s="202"/>
      <c r="O51" s="202">
        <f>N51+M51+L51</f>
        <v>5000</v>
      </c>
      <c r="P51" s="141"/>
      <c r="Q51" s="141"/>
    </row>
    <row r="52" spans="1:17" ht="135.75" customHeight="1">
      <c r="A52" s="847"/>
      <c r="B52" s="848"/>
      <c r="C52" s="305" t="s">
        <v>345</v>
      </c>
      <c r="D52" s="89" t="s">
        <v>345</v>
      </c>
      <c r="E52" s="201" t="s">
        <v>117</v>
      </c>
      <c r="F52" s="201" t="s">
        <v>117</v>
      </c>
      <c r="G52" s="201" t="s">
        <v>117</v>
      </c>
      <c r="H52" s="93" t="s">
        <v>346</v>
      </c>
      <c r="I52" s="89" t="s">
        <v>380</v>
      </c>
      <c r="J52" s="850"/>
      <c r="K52" s="850"/>
      <c r="L52" s="202"/>
      <c r="M52" s="202">
        <v>10000</v>
      </c>
      <c r="N52" s="202"/>
      <c r="O52" s="202">
        <f>N52+M52+L52</f>
        <v>10000</v>
      </c>
      <c r="P52" s="141"/>
      <c r="Q52" s="141"/>
    </row>
    <row r="53" spans="1:18" ht="96.75" customHeight="1">
      <c r="A53" s="817" t="s">
        <v>21</v>
      </c>
      <c r="B53" s="818"/>
      <c r="C53" s="203" t="s">
        <v>287</v>
      </c>
      <c r="D53" s="285" t="s">
        <v>404</v>
      </c>
      <c r="E53" s="205"/>
      <c r="F53" s="205" t="s">
        <v>139</v>
      </c>
      <c r="G53" s="205" t="s">
        <v>139</v>
      </c>
      <c r="H53" s="204" t="s">
        <v>290</v>
      </c>
      <c r="I53" s="172" t="s">
        <v>291</v>
      </c>
      <c r="J53" s="167" t="s">
        <v>81</v>
      </c>
      <c r="K53" s="823" t="s">
        <v>3</v>
      </c>
      <c r="L53" s="206">
        <v>4200</v>
      </c>
      <c r="M53" s="206"/>
      <c r="N53" s="206"/>
      <c r="O53" s="168">
        <f>N53+M53+L53</f>
        <v>4200</v>
      </c>
      <c r="P53" s="141"/>
      <c r="Q53" s="141"/>
      <c r="R53" s="207"/>
    </row>
    <row r="54" spans="1:17" ht="98.25" customHeight="1">
      <c r="A54" s="819"/>
      <c r="B54" s="820"/>
      <c r="C54" s="851" t="s">
        <v>222</v>
      </c>
      <c r="D54" s="203" t="s">
        <v>211</v>
      </c>
      <c r="E54" s="208"/>
      <c r="F54" s="205" t="s">
        <v>117</v>
      </c>
      <c r="G54" s="208" t="s">
        <v>139</v>
      </c>
      <c r="H54" s="172" t="s">
        <v>212</v>
      </c>
      <c r="I54" s="172" t="s">
        <v>213</v>
      </c>
      <c r="J54" s="853" t="s">
        <v>74</v>
      </c>
      <c r="K54" s="824"/>
      <c r="L54" s="206">
        <v>38700</v>
      </c>
      <c r="M54" s="206"/>
      <c r="N54" s="206"/>
      <c r="O54" s="168">
        <f>L54+M54+N54</f>
        <v>38700</v>
      </c>
      <c r="P54" s="141"/>
      <c r="Q54" s="141"/>
    </row>
    <row r="55" spans="1:18" ht="95.25" customHeight="1">
      <c r="A55" s="821"/>
      <c r="B55" s="822"/>
      <c r="C55" s="852"/>
      <c r="D55" s="172" t="s">
        <v>214</v>
      </c>
      <c r="E55" s="208" t="s">
        <v>117</v>
      </c>
      <c r="F55" s="208" t="s">
        <v>117</v>
      </c>
      <c r="G55" s="208" t="s">
        <v>117</v>
      </c>
      <c r="H55" s="203" t="s">
        <v>215</v>
      </c>
      <c r="I55" s="203" t="s">
        <v>216</v>
      </c>
      <c r="J55" s="853"/>
      <c r="K55" s="825"/>
      <c r="L55" s="206">
        <f>15000/4</f>
        <v>3750</v>
      </c>
      <c r="M55" s="206"/>
      <c r="N55" s="168"/>
      <c r="O55" s="168">
        <f>L55+M55+N55</f>
        <v>3750</v>
      </c>
      <c r="P55" s="141"/>
      <c r="Q55" s="141"/>
      <c r="R55" s="209"/>
    </row>
    <row r="56" spans="1:17" ht="81.75" customHeight="1">
      <c r="A56" s="837" t="s">
        <v>22</v>
      </c>
      <c r="B56" s="838"/>
      <c r="C56" s="186"/>
      <c r="D56" s="186"/>
      <c r="E56" s="187"/>
      <c r="F56" s="187"/>
      <c r="G56" s="187"/>
      <c r="H56" s="186"/>
      <c r="I56" s="186"/>
      <c r="J56" s="210" t="s">
        <v>84</v>
      </c>
      <c r="K56" s="195" t="s">
        <v>217</v>
      </c>
      <c r="L56" s="194"/>
      <c r="M56" s="211"/>
      <c r="N56" s="189"/>
      <c r="O56" s="189"/>
      <c r="P56" s="141">
        <f>O56</f>
        <v>0</v>
      </c>
      <c r="Q56" s="141" t="s">
        <v>29</v>
      </c>
    </row>
    <row r="57" spans="1:17" ht="105">
      <c r="A57" s="817" t="s">
        <v>23</v>
      </c>
      <c r="B57" s="818"/>
      <c r="C57" s="789" t="s">
        <v>180</v>
      </c>
      <c r="D57" s="213" t="s">
        <v>235</v>
      </c>
      <c r="E57" s="214"/>
      <c r="F57" s="214"/>
      <c r="G57" s="214" t="s">
        <v>139</v>
      </c>
      <c r="H57" s="215" t="s">
        <v>236</v>
      </c>
      <c r="I57" s="215" t="s">
        <v>237</v>
      </c>
      <c r="J57" s="823" t="s">
        <v>13</v>
      </c>
      <c r="K57" s="823" t="s">
        <v>218</v>
      </c>
      <c r="L57" s="795">
        <v>0</v>
      </c>
      <c r="M57" s="835">
        <v>50000</v>
      </c>
      <c r="N57" s="795">
        <v>0</v>
      </c>
      <c r="O57" s="832">
        <f>N57+M57+L57</f>
        <v>50000</v>
      </c>
      <c r="P57" s="141"/>
      <c r="Q57" s="141"/>
    </row>
    <row r="58" spans="1:17" ht="131.25" customHeight="1">
      <c r="A58" s="819"/>
      <c r="B58" s="820"/>
      <c r="C58" s="790"/>
      <c r="D58" s="213" t="s">
        <v>238</v>
      </c>
      <c r="E58" s="214"/>
      <c r="F58" s="214"/>
      <c r="G58" s="214" t="s">
        <v>139</v>
      </c>
      <c r="H58" s="215" t="s">
        <v>239</v>
      </c>
      <c r="I58" s="215" t="s">
        <v>240</v>
      </c>
      <c r="J58" s="824"/>
      <c r="K58" s="824"/>
      <c r="L58" s="795"/>
      <c r="M58" s="836"/>
      <c r="N58" s="795"/>
      <c r="O58" s="833"/>
      <c r="P58" s="141"/>
      <c r="Q58" s="141"/>
    </row>
    <row r="59" spans="1:17" ht="115.5" customHeight="1">
      <c r="A59" s="819"/>
      <c r="B59" s="820"/>
      <c r="C59" s="213" t="s">
        <v>181</v>
      </c>
      <c r="D59" s="213" t="s">
        <v>241</v>
      </c>
      <c r="E59" s="214"/>
      <c r="F59" s="214"/>
      <c r="G59" s="214" t="s">
        <v>139</v>
      </c>
      <c r="H59" s="215" t="s">
        <v>242</v>
      </c>
      <c r="I59" s="215" t="s">
        <v>243</v>
      </c>
      <c r="J59" s="824"/>
      <c r="K59" s="824"/>
      <c r="L59" s="216">
        <v>0</v>
      </c>
      <c r="M59" s="217">
        <v>40000</v>
      </c>
      <c r="N59" s="216">
        <v>0</v>
      </c>
      <c r="O59" s="832">
        <f>N59+M59+L59+M60</f>
        <v>46660</v>
      </c>
      <c r="P59" s="141"/>
      <c r="Q59" s="141"/>
    </row>
    <row r="60" spans="1:17" ht="113.25" customHeight="1">
      <c r="A60" s="819"/>
      <c r="B60" s="820"/>
      <c r="C60" s="213" t="s">
        <v>184</v>
      </c>
      <c r="D60" s="213" t="s">
        <v>244</v>
      </c>
      <c r="E60" s="214" t="s">
        <v>139</v>
      </c>
      <c r="F60" s="214" t="s">
        <v>139</v>
      </c>
      <c r="G60" s="214" t="s">
        <v>139</v>
      </c>
      <c r="H60" s="215" t="s">
        <v>245</v>
      </c>
      <c r="I60" s="215"/>
      <c r="J60" s="824"/>
      <c r="K60" s="824"/>
      <c r="L60" s="218">
        <v>0</v>
      </c>
      <c r="M60" s="217">
        <v>6660</v>
      </c>
      <c r="N60" s="218">
        <v>0</v>
      </c>
      <c r="O60" s="833"/>
      <c r="P60" s="141"/>
      <c r="Q60" s="141"/>
    </row>
    <row r="61" spans="1:17" ht="83.25" customHeight="1">
      <c r="A61" s="819"/>
      <c r="B61" s="820"/>
      <c r="C61" s="789" t="s">
        <v>186</v>
      </c>
      <c r="D61" s="213" t="s">
        <v>246</v>
      </c>
      <c r="E61" s="214" t="s">
        <v>139</v>
      </c>
      <c r="F61" s="214" t="s">
        <v>139</v>
      </c>
      <c r="G61" s="214"/>
      <c r="H61" s="215" t="s">
        <v>247</v>
      </c>
      <c r="I61" s="215" t="s">
        <v>248</v>
      </c>
      <c r="J61" s="824"/>
      <c r="K61" s="824"/>
      <c r="L61" s="801">
        <v>0</v>
      </c>
      <c r="M61" s="803">
        <v>8000</v>
      </c>
      <c r="N61" s="801">
        <v>0</v>
      </c>
      <c r="O61" s="832">
        <f>N61+M61+L61</f>
        <v>8000</v>
      </c>
      <c r="P61" s="141"/>
      <c r="Q61" s="141"/>
    </row>
    <row r="62" spans="1:17" ht="75" customHeight="1">
      <c r="A62" s="819"/>
      <c r="B62" s="820"/>
      <c r="C62" s="790"/>
      <c r="D62" s="213" t="s">
        <v>249</v>
      </c>
      <c r="E62" s="214"/>
      <c r="F62" s="214" t="s">
        <v>139</v>
      </c>
      <c r="G62" s="214" t="s">
        <v>139</v>
      </c>
      <c r="H62" s="215" t="s">
        <v>250</v>
      </c>
      <c r="I62" s="215" t="s">
        <v>251</v>
      </c>
      <c r="J62" s="825"/>
      <c r="K62" s="825"/>
      <c r="L62" s="802"/>
      <c r="M62" s="804"/>
      <c r="N62" s="802"/>
      <c r="O62" s="834"/>
      <c r="P62" s="141"/>
      <c r="Q62" s="141"/>
    </row>
    <row r="63" spans="1:15" ht="392.25" customHeight="1">
      <c r="A63" s="821"/>
      <c r="B63" s="822"/>
      <c r="C63" s="212" t="s">
        <v>349</v>
      </c>
      <c r="D63" s="212" t="s">
        <v>352</v>
      </c>
      <c r="E63" s="212" t="s">
        <v>139</v>
      </c>
      <c r="F63" s="212" t="s">
        <v>139</v>
      </c>
      <c r="G63" s="212" t="s">
        <v>139</v>
      </c>
      <c r="H63" s="212" t="s">
        <v>353</v>
      </c>
      <c r="I63" s="212" t="s">
        <v>354</v>
      </c>
      <c r="J63" s="195" t="s">
        <v>13</v>
      </c>
      <c r="K63" s="195" t="s">
        <v>24</v>
      </c>
      <c r="L63" s="275">
        <v>35000</v>
      </c>
      <c r="M63" s="220"/>
      <c r="N63" s="219"/>
      <c r="O63" s="221">
        <f aca="true" t="shared" si="1" ref="O63:O68">N63+M63+L63</f>
        <v>35000</v>
      </c>
    </row>
    <row r="64" spans="1:17" ht="27" customHeight="1" hidden="1">
      <c r="A64" s="817" t="s">
        <v>219</v>
      </c>
      <c r="B64" s="818"/>
      <c r="C64" s="203"/>
      <c r="D64" s="172"/>
      <c r="E64" s="145"/>
      <c r="F64" s="145"/>
      <c r="G64" s="145"/>
      <c r="H64" s="222"/>
      <c r="I64" s="222"/>
      <c r="J64" s="823" t="s">
        <v>29</v>
      </c>
      <c r="K64" s="826" t="s">
        <v>3</v>
      </c>
      <c r="L64" s="168"/>
      <c r="M64" s="168"/>
      <c r="N64" s="168"/>
      <c r="O64" s="221">
        <f t="shared" si="1"/>
        <v>0</v>
      </c>
      <c r="P64" s="141"/>
      <c r="Q64" s="141"/>
    </row>
    <row r="65" spans="1:18" ht="139.5" customHeight="1">
      <c r="A65" s="819"/>
      <c r="B65" s="820"/>
      <c r="C65" s="223" t="s">
        <v>226</v>
      </c>
      <c r="D65" s="223" t="s">
        <v>226</v>
      </c>
      <c r="E65" s="145"/>
      <c r="F65" s="145"/>
      <c r="G65" s="185" t="s">
        <v>117</v>
      </c>
      <c r="H65" s="223" t="s">
        <v>260</v>
      </c>
      <c r="I65" s="223" t="s">
        <v>261</v>
      </c>
      <c r="J65" s="824"/>
      <c r="K65" s="827"/>
      <c r="L65" s="224">
        <v>5000</v>
      </c>
      <c r="M65" s="224"/>
      <c r="N65" s="224"/>
      <c r="O65" s="221">
        <f t="shared" si="1"/>
        <v>5000</v>
      </c>
      <c r="P65" s="141"/>
      <c r="Q65" s="141"/>
      <c r="R65" s="225"/>
    </row>
    <row r="66" spans="1:18" ht="115.5" customHeight="1">
      <c r="A66" s="819"/>
      <c r="B66" s="820"/>
      <c r="C66" s="226" t="s">
        <v>223</v>
      </c>
      <c r="D66" s="226" t="s">
        <v>223</v>
      </c>
      <c r="E66" s="145"/>
      <c r="F66" s="145"/>
      <c r="G66" s="185" t="s">
        <v>139</v>
      </c>
      <c r="H66" s="227" t="s">
        <v>262</v>
      </c>
      <c r="I66" s="227" t="s">
        <v>276</v>
      </c>
      <c r="J66" s="824"/>
      <c r="K66" s="827"/>
      <c r="L66" s="228">
        <v>6490</v>
      </c>
      <c r="M66" s="228"/>
      <c r="N66" s="228"/>
      <c r="O66" s="221">
        <f t="shared" si="1"/>
        <v>6490</v>
      </c>
      <c r="P66" s="141"/>
      <c r="Q66" s="141"/>
      <c r="R66" s="225"/>
    </row>
    <row r="67" spans="1:18" ht="196.5" customHeight="1">
      <c r="A67" s="819"/>
      <c r="B67" s="820"/>
      <c r="C67" s="226" t="s">
        <v>224</v>
      </c>
      <c r="D67" s="226" t="s">
        <v>224</v>
      </c>
      <c r="E67" s="145"/>
      <c r="F67" s="185" t="s">
        <v>117</v>
      </c>
      <c r="G67" s="145"/>
      <c r="H67" s="227" t="s">
        <v>405</v>
      </c>
      <c r="I67" s="227" t="s">
        <v>254</v>
      </c>
      <c r="J67" s="824"/>
      <c r="K67" s="827"/>
      <c r="L67" s="228">
        <v>20000</v>
      </c>
      <c r="M67" s="228"/>
      <c r="N67" s="228"/>
      <c r="O67" s="221">
        <f t="shared" si="1"/>
        <v>20000</v>
      </c>
      <c r="P67" s="141"/>
      <c r="Q67" s="141"/>
      <c r="R67" s="225"/>
    </row>
    <row r="68" spans="1:18" ht="74.25" customHeight="1">
      <c r="A68" s="821"/>
      <c r="B68" s="822"/>
      <c r="C68" s="229" t="s">
        <v>225</v>
      </c>
      <c r="D68" s="229" t="s">
        <v>225</v>
      </c>
      <c r="E68" s="145"/>
      <c r="F68" s="145"/>
      <c r="G68" s="145"/>
      <c r="H68" s="223" t="s">
        <v>263</v>
      </c>
      <c r="I68" s="223" t="s">
        <v>264</v>
      </c>
      <c r="J68" s="825"/>
      <c r="K68" s="828"/>
      <c r="L68" s="224">
        <f>22500/4</f>
        <v>5625</v>
      </c>
      <c r="M68" s="224"/>
      <c r="N68" s="224"/>
      <c r="O68" s="221">
        <f t="shared" si="1"/>
        <v>5625</v>
      </c>
      <c r="P68" s="141" t="e">
        <f>O68+#REF!</f>
        <v>#REF!</v>
      </c>
      <c r="Q68" s="141" t="s">
        <v>3</v>
      </c>
      <c r="R68" s="209"/>
    </row>
    <row r="69" spans="1:18" ht="21" customHeight="1" thickBot="1">
      <c r="A69" s="829" t="s">
        <v>33</v>
      </c>
      <c r="B69" s="830"/>
      <c r="C69" s="830"/>
      <c r="D69" s="830"/>
      <c r="E69" s="830"/>
      <c r="F69" s="830"/>
      <c r="G69" s="830"/>
      <c r="H69" s="830"/>
      <c r="I69" s="830"/>
      <c r="J69" s="830"/>
      <c r="K69" s="831"/>
      <c r="L69" s="169">
        <f>L68+L67+L66+L65+L63+L61+L60+L59+L57+L56+L55+L54+L53+L52+L51</f>
        <v>118765</v>
      </c>
      <c r="M69" s="169">
        <f>M68+M67+M66+M65+M63+M61+M60+M59+M57+M56+M55+M54+M53+M52+M51+O11</f>
        <v>129660</v>
      </c>
      <c r="N69" s="169">
        <f>N68+N67+N66+N65+N63+N61+N60+N59+N57+N56+N55+N54+N53+N52+N51</f>
        <v>0</v>
      </c>
      <c r="O69" s="169">
        <f>O68+O67+O66+O65+O63+O61+O60+O59+O57+O56+O55+O54+O53+O52+O51</f>
        <v>238425</v>
      </c>
      <c r="P69" s="141"/>
      <c r="Q69" s="141"/>
      <c r="R69" s="230"/>
    </row>
    <row r="70" spans="1:17" ht="20.25" customHeight="1" thickBot="1">
      <c r="A70" s="811" t="s">
        <v>63</v>
      </c>
      <c r="B70" s="812"/>
      <c r="C70" s="812"/>
      <c r="D70" s="812"/>
      <c r="E70" s="812"/>
      <c r="F70" s="812"/>
      <c r="G70" s="812"/>
      <c r="H70" s="812"/>
      <c r="I70" s="812"/>
      <c r="J70" s="812"/>
      <c r="K70" s="813"/>
      <c r="L70" s="231">
        <f>L15+L22+L38+L48+L69</f>
        <v>119265</v>
      </c>
      <c r="M70" s="231">
        <f>M15+M22+M38+M48+M69</f>
        <v>173160</v>
      </c>
      <c r="N70" s="231">
        <f>N15+N22+N38+N48+N69</f>
        <v>31000</v>
      </c>
      <c r="O70" s="231">
        <f>O15+O22+O38+O48+O69</f>
        <v>323425</v>
      </c>
      <c r="P70" s="141"/>
      <c r="Q70" s="141"/>
    </row>
    <row r="71" spans="1:15" ht="24" customHeight="1">
      <c r="A71" s="232"/>
      <c r="B71" s="233"/>
      <c r="C71" s="233"/>
      <c r="D71" s="233"/>
      <c r="E71" s="234"/>
      <c r="F71" s="234"/>
      <c r="G71" s="234"/>
      <c r="H71" s="233"/>
      <c r="I71" s="233"/>
      <c r="J71" s="233"/>
      <c r="K71" s="233"/>
      <c r="L71" s="234"/>
      <c r="M71" s="234"/>
      <c r="N71" s="234"/>
      <c r="O71" s="235"/>
    </row>
    <row r="72" spans="1:15" ht="20.25" customHeight="1">
      <c r="A72" s="232"/>
      <c r="B72" s="233"/>
      <c r="C72" s="233"/>
      <c r="D72" s="233"/>
      <c r="E72" s="234"/>
      <c r="F72" s="234"/>
      <c r="G72" s="234"/>
      <c r="H72" s="233"/>
      <c r="I72" s="233"/>
      <c r="J72" s="233"/>
      <c r="K72" s="233"/>
      <c r="L72" s="234"/>
      <c r="M72" s="234"/>
      <c r="N72" s="234"/>
      <c r="O72" s="235"/>
    </row>
    <row r="73" spans="1:9" ht="28.5" customHeight="1">
      <c r="A73" s="814" t="s">
        <v>220</v>
      </c>
      <c r="B73" s="815"/>
      <c r="C73" s="815"/>
      <c r="D73" s="815"/>
      <c r="E73" s="815"/>
      <c r="F73" s="815"/>
      <c r="G73" s="816"/>
      <c r="H73" s="236"/>
      <c r="I73" s="236"/>
    </row>
    <row r="74" spans="1:15" ht="28.5" customHeight="1">
      <c r="A74" s="239"/>
      <c r="B74" s="240" t="s">
        <v>64</v>
      </c>
      <c r="C74" s="198" t="s">
        <v>43</v>
      </c>
      <c r="D74" s="241" t="s">
        <v>44</v>
      </c>
      <c r="E74" s="814" t="s">
        <v>45</v>
      </c>
      <c r="F74" s="815"/>
      <c r="G74" s="816"/>
      <c r="H74" s="236"/>
      <c r="I74" s="236"/>
      <c r="K74" s="799" t="s">
        <v>56</v>
      </c>
      <c r="L74" s="800"/>
      <c r="M74" s="783">
        <f>O68+O67+O66+O65+O52+O51</f>
        <v>52115</v>
      </c>
      <c r="N74" s="784"/>
      <c r="O74" s="785"/>
    </row>
    <row r="75" spans="1:15" ht="21" customHeight="1">
      <c r="A75" s="242"/>
      <c r="B75" s="243"/>
      <c r="C75" s="244"/>
      <c r="D75" s="245"/>
      <c r="E75" s="783"/>
      <c r="F75" s="784"/>
      <c r="G75" s="785"/>
      <c r="H75" s="246"/>
      <c r="I75" s="246"/>
      <c r="K75" s="799" t="s">
        <v>57</v>
      </c>
      <c r="L75" s="800"/>
      <c r="M75" s="783">
        <f>O15</f>
        <v>10000</v>
      </c>
      <c r="N75" s="784"/>
      <c r="O75" s="785"/>
    </row>
    <row r="76" spans="1:15" ht="21" customHeight="1">
      <c r="A76" s="242" t="s">
        <v>6</v>
      </c>
      <c r="B76" s="243">
        <f>SUM(C76:G76)</f>
        <v>43500</v>
      </c>
      <c r="C76" s="244">
        <f>L37+L36</f>
        <v>0</v>
      </c>
      <c r="D76" s="244">
        <f>M37+M36</f>
        <v>43500</v>
      </c>
      <c r="E76" s="783">
        <v>0</v>
      </c>
      <c r="F76" s="784"/>
      <c r="G76" s="785"/>
      <c r="H76" s="246"/>
      <c r="I76" s="246"/>
      <c r="J76" s="142"/>
      <c r="K76" s="799" t="s">
        <v>58</v>
      </c>
      <c r="L76" s="800"/>
      <c r="M76" s="783">
        <f>O63+O61+O59+O57+O47+O45+O44+O34+O33+O32+O31+O30</f>
        <v>171160</v>
      </c>
      <c r="N76" s="784"/>
      <c r="O76" s="785"/>
    </row>
    <row r="77" spans="1:16" ht="21.75" customHeight="1">
      <c r="A77" s="242" t="s">
        <v>3</v>
      </c>
      <c r="B77" s="243">
        <f aca="true" t="shared" si="2" ref="B77:B85">SUM(C77:G77)</f>
        <v>111765</v>
      </c>
      <c r="C77" s="244">
        <f>L68+L67+L66+L65+L55+L54+L53+L34+L33+L32+L31+L30+L29+L28+L27+L26</f>
        <v>83765</v>
      </c>
      <c r="D77" s="245">
        <f>M68+M67+M66+M65+M55+M54+M53+M47+M34+M33+M32+M31+M30+M29+M28+M27+M26</f>
        <v>0</v>
      </c>
      <c r="E77" s="796">
        <f>N68+N67+N66+N65+N55+N54+N53+N47+N34+N33+N32+N31+N30+N29+N28+N27+N26</f>
        <v>28000</v>
      </c>
      <c r="F77" s="797"/>
      <c r="G77" s="798"/>
      <c r="H77" s="246"/>
      <c r="I77" s="246"/>
      <c r="J77" s="142"/>
      <c r="K77" s="799" t="s">
        <v>392</v>
      </c>
      <c r="L77" s="800"/>
      <c r="M77" s="783">
        <f>O37+O36</f>
        <v>43500</v>
      </c>
      <c r="N77" s="784"/>
      <c r="O77" s="785"/>
      <c r="P77" s="247"/>
    </row>
    <row r="78" spans="1:15" ht="21" customHeight="1">
      <c r="A78" s="242" t="s">
        <v>17</v>
      </c>
      <c r="B78" s="243">
        <f t="shared" si="2"/>
        <v>15000</v>
      </c>
      <c r="C78" s="244">
        <f>L52+L51</f>
        <v>0</v>
      </c>
      <c r="D78" s="245">
        <f>O52+O51</f>
        <v>15000</v>
      </c>
      <c r="E78" s="783">
        <v>0</v>
      </c>
      <c r="F78" s="784"/>
      <c r="G78" s="785"/>
      <c r="H78" s="246"/>
      <c r="I78" s="246"/>
      <c r="J78" s="142"/>
      <c r="K78" s="799" t="s">
        <v>59</v>
      </c>
      <c r="L78" s="800"/>
      <c r="M78" s="783">
        <f>O53+O54+O55</f>
        <v>46650</v>
      </c>
      <c r="N78" s="784"/>
      <c r="O78" s="785"/>
    </row>
    <row r="79" spans="1:15" ht="21" customHeight="1">
      <c r="A79" s="242" t="s">
        <v>12</v>
      </c>
      <c r="B79" s="243">
        <f t="shared" si="2"/>
        <v>104660</v>
      </c>
      <c r="C79" s="244">
        <f>L61+L60+L59+L57</f>
        <v>0</v>
      </c>
      <c r="D79" s="245">
        <f>M61+M60+M59+M57</f>
        <v>104660</v>
      </c>
      <c r="E79" s="783">
        <f>N61+N60+N59+N57</f>
        <v>0</v>
      </c>
      <c r="F79" s="784"/>
      <c r="G79" s="785"/>
      <c r="H79" s="246"/>
      <c r="I79" s="246"/>
      <c r="J79" s="142"/>
      <c r="K79" s="799" t="s">
        <v>66</v>
      </c>
      <c r="L79" s="800"/>
      <c r="M79" s="783">
        <v>0</v>
      </c>
      <c r="N79" s="784"/>
      <c r="O79" s="785"/>
    </row>
    <row r="80" spans="1:15" ht="21" customHeight="1">
      <c r="A80" s="242" t="s">
        <v>16</v>
      </c>
      <c r="B80" s="243">
        <f t="shared" si="2"/>
        <v>3500</v>
      </c>
      <c r="C80" s="244">
        <f>L45+L44</f>
        <v>500</v>
      </c>
      <c r="D80" s="245">
        <f>M46+M45+M44</f>
        <v>0</v>
      </c>
      <c r="E80" s="783">
        <f>N46+N45+N44</f>
        <v>3000</v>
      </c>
      <c r="F80" s="784"/>
      <c r="G80" s="785"/>
      <c r="H80" s="246"/>
      <c r="I80" s="246"/>
      <c r="J80" s="142"/>
      <c r="K80" s="791" t="s">
        <v>63</v>
      </c>
      <c r="L80" s="792"/>
      <c r="M80" s="805">
        <f>SUM(M74:O79)</f>
        <v>323425</v>
      </c>
      <c r="N80" s="806"/>
      <c r="O80" s="807"/>
    </row>
    <row r="81" spans="1:15" ht="21" customHeight="1">
      <c r="A81" s="242" t="s">
        <v>9</v>
      </c>
      <c r="B81" s="243">
        <f>C81+D81+E81</f>
        <v>0</v>
      </c>
      <c r="C81" s="244">
        <f>L9+L12+L13</f>
        <v>0</v>
      </c>
      <c r="D81" s="245">
        <f>M9+M12+M13</f>
        <v>0</v>
      </c>
      <c r="E81" s="783">
        <v>0</v>
      </c>
      <c r="F81" s="784"/>
      <c r="G81" s="785"/>
      <c r="H81" s="246"/>
      <c r="I81" s="246"/>
      <c r="J81" s="142"/>
      <c r="K81" s="793"/>
      <c r="L81" s="794"/>
      <c r="M81" s="808"/>
      <c r="N81" s="809"/>
      <c r="O81" s="810"/>
    </row>
    <row r="82" spans="1:15" ht="21" customHeight="1">
      <c r="A82" s="242" t="s">
        <v>14</v>
      </c>
      <c r="B82" s="243">
        <f t="shared" si="2"/>
        <v>0</v>
      </c>
      <c r="C82" s="244">
        <v>0</v>
      </c>
      <c r="D82" s="245">
        <v>0</v>
      </c>
      <c r="E82" s="783">
        <v>0</v>
      </c>
      <c r="F82" s="784"/>
      <c r="G82" s="785"/>
      <c r="H82" s="246"/>
      <c r="I82" s="246"/>
      <c r="J82" s="142"/>
      <c r="K82" s="142"/>
      <c r="O82" s="248"/>
    </row>
    <row r="83" spans="1:15" ht="24" customHeight="1">
      <c r="A83" s="242" t="s">
        <v>24</v>
      </c>
      <c r="B83" s="243">
        <f t="shared" si="2"/>
        <v>35000</v>
      </c>
      <c r="C83" s="244">
        <f>L63</f>
        <v>35000</v>
      </c>
      <c r="D83" s="245">
        <f>M63</f>
        <v>0</v>
      </c>
      <c r="E83" s="783">
        <f>N63</f>
        <v>0</v>
      </c>
      <c r="F83" s="784"/>
      <c r="G83" s="785"/>
      <c r="H83" s="246"/>
      <c r="I83" s="246"/>
      <c r="O83" s="248"/>
    </row>
    <row r="84" spans="1:15" ht="24" customHeight="1" thickBot="1">
      <c r="A84" s="249" t="s">
        <v>66</v>
      </c>
      <c r="B84" s="243">
        <f t="shared" si="2"/>
        <v>0</v>
      </c>
      <c r="C84" s="244">
        <v>0</v>
      </c>
      <c r="D84" s="245">
        <v>0</v>
      </c>
      <c r="E84" s="783">
        <v>0</v>
      </c>
      <c r="F84" s="784"/>
      <c r="G84" s="785"/>
      <c r="H84" s="246"/>
      <c r="I84" s="246"/>
      <c r="J84" s="250"/>
      <c r="K84" s="250"/>
      <c r="N84" s="209"/>
      <c r="O84" s="251"/>
    </row>
    <row r="85" spans="1:15" ht="24" customHeight="1" thickBot="1">
      <c r="A85" s="252" t="s">
        <v>63</v>
      </c>
      <c r="B85" s="243">
        <f t="shared" si="2"/>
        <v>313425</v>
      </c>
      <c r="C85" s="253">
        <f>SUM(C76:C84)</f>
        <v>119265</v>
      </c>
      <c r="D85" s="254">
        <f>SUM(D76:D84)</f>
        <v>163160</v>
      </c>
      <c r="E85" s="786">
        <f>SUM(E76:G84)</f>
        <v>31000</v>
      </c>
      <c r="F85" s="787"/>
      <c r="G85" s="788"/>
      <c r="H85" s="236"/>
      <c r="I85" s="236"/>
      <c r="J85" s="250"/>
      <c r="L85" s="209"/>
      <c r="O85" s="248"/>
    </row>
    <row r="86" spans="1:15" ht="21" customHeight="1">
      <c r="A86" s="255"/>
      <c r="B86" s="236"/>
      <c r="C86" s="256"/>
      <c r="D86" s="256"/>
      <c r="E86" s="236"/>
      <c r="F86" s="236"/>
      <c r="G86" s="236"/>
      <c r="H86" s="236"/>
      <c r="I86" s="236"/>
      <c r="K86" s="250"/>
      <c r="O86" s="248"/>
    </row>
    <row r="87" spans="1:15" ht="21" customHeight="1">
      <c r="A87" s="255"/>
      <c r="B87" s="236"/>
      <c r="C87" s="236"/>
      <c r="D87" s="236"/>
      <c r="H87" s="246"/>
      <c r="I87" s="246"/>
      <c r="O87" s="248"/>
    </row>
    <row r="88" spans="1:12" ht="20.25" customHeight="1">
      <c r="A88" s="237" t="s">
        <v>4</v>
      </c>
      <c r="C88" s="257" t="s">
        <v>26</v>
      </c>
      <c r="H88" s="209"/>
      <c r="I88" s="209"/>
      <c r="L88" s="258"/>
    </row>
    <row r="89" ht="20.25" customHeight="1">
      <c r="A89" s="142"/>
    </row>
    <row r="90" spans="1:11" ht="20.25" customHeight="1">
      <c r="A90" s="237" t="s">
        <v>221</v>
      </c>
      <c r="J90" s="237" t="s">
        <v>72</v>
      </c>
      <c r="K90" s="142"/>
    </row>
    <row r="91" spans="1:11" ht="20.25" customHeight="1">
      <c r="A91" s="237" t="s">
        <v>27</v>
      </c>
      <c r="J91" s="237" t="s">
        <v>70</v>
      </c>
      <c r="K91" s="142"/>
    </row>
    <row r="92" spans="1:11" ht="20.25" customHeight="1">
      <c r="A92" s="237" t="s">
        <v>28</v>
      </c>
      <c r="J92" s="237" t="s">
        <v>71</v>
      </c>
      <c r="K92" s="142"/>
    </row>
  </sheetData>
  <sheetProtection/>
  <mergeCells count="100">
    <mergeCell ref="J5:J6"/>
    <mergeCell ref="A14:B14"/>
    <mergeCell ref="A2:O2"/>
    <mergeCell ref="A3:O3"/>
    <mergeCell ref="A4:O4"/>
    <mergeCell ref="A5:B6"/>
    <mergeCell ref="C5:C6"/>
    <mergeCell ref="D5:D6"/>
    <mergeCell ref="E5:G5"/>
    <mergeCell ref="H5:H6"/>
    <mergeCell ref="I5:I6"/>
    <mergeCell ref="A19:B20"/>
    <mergeCell ref="A15:K15"/>
    <mergeCell ref="A16:O16"/>
    <mergeCell ref="A17:O17"/>
    <mergeCell ref="A18:B18"/>
    <mergeCell ref="K5:O5"/>
    <mergeCell ref="A7:O7"/>
    <mergeCell ref="A8:O8"/>
    <mergeCell ref="A9:B13"/>
    <mergeCell ref="J9:J13"/>
    <mergeCell ref="A21:B21"/>
    <mergeCell ref="A22:K22"/>
    <mergeCell ref="A23:O23"/>
    <mergeCell ref="A24:O24"/>
    <mergeCell ref="A25:B25"/>
    <mergeCell ref="A26:B34"/>
    <mergeCell ref="J26:J34"/>
    <mergeCell ref="K26:K34"/>
    <mergeCell ref="A38:K38"/>
    <mergeCell ref="A39:O39"/>
    <mergeCell ref="A40:O40"/>
    <mergeCell ref="A41:B41"/>
    <mergeCell ref="A36:B37"/>
    <mergeCell ref="J36:J37"/>
    <mergeCell ref="K36:K37"/>
    <mergeCell ref="A42:B42"/>
    <mergeCell ref="A35:B35"/>
    <mergeCell ref="C54:C55"/>
    <mergeCell ref="J54:J55"/>
    <mergeCell ref="A43:B43"/>
    <mergeCell ref="A45:B45"/>
    <mergeCell ref="A46:B46"/>
    <mergeCell ref="A47:B47"/>
    <mergeCell ref="A48:K48"/>
    <mergeCell ref="A44:B44"/>
    <mergeCell ref="A56:B56"/>
    <mergeCell ref="A57:B63"/>
    <mergeCell ref="K57:K62"/>
    <mergeCell ref="A49:O49"/>
    <mergeCell ref="A50:O50"/>
    <mergeCell ref="A53:B55"/>
    <mergeCell ref="K53:K55"/>
    <mergeCell ref="A51:B52"/>
    <mergeCell ref="J51:J52"/>
    <mergeCell ref="K51:K52"/>
    <mergeCell ref="A64:B68"/>
    <mergeCell ref="J64:J68"/>
    <mergeCell ref="K64:K68"/>
    <mergeCell ref="A69:K69"/>
    <mergeCell ref="O57:O58"/>
    <mergeCell ref="O59:O60"/>
    <mergeCell ref="O61:O62"/>
    <mergeCell ref="J57:J62"/>
    <mergeCell ref="M57:M58"/>
    <mergeCell ref="N57:N58"/>
    <mergeCell ref="M77:O77"/>
    <mergeCell ref="A70:K70"/>
    <mergeCell ref="A73:G73"/>
    <mergeCell ref="E74:G74"/>
    <mergeCell ref="K74:L74"/>
    <mergeCell ref="M74:O74"/>
    <mergeCell ref="E75:G75"/>
    <mergeCell ref="K75:L75"/>
    <mergeCell ref="M80:O81"/>
    <mergeCell ref="E81:G81"/>
    <mergeCell ref="E82:G82"/>
    <mergeCell ref="E83:G83"/>
    <mergeCell ref="E78:G78"/>
    <mergeCell ref="K78:L78"/>
    <mergeCell ref="M78:O78"/>
    <mergeCell ref="E79:G79"/>
    <mergeCell ref="K79:L79"/>
    <mergeCell ref="M79:O79"/>
    <mergeCell ref="L61:L62"/>
    <mergeCell ref="M61:M62"/>
    <mergeCell ref="N61:N62"/>
    <mergeCell ref="K76:L76"/>
    <mergeCell ref="M76:O76"/>
    <mergeCell ref="M75:O75"/>
    <mergeCell ref="E84:G84"/>
    <mergeCell ref="E85:G85"/>
    <mergeCell ref="C57:C58"/>
    <mergeCell ref="C61:C62"/>
    <mergeCell ref="E80:G80"/>
    <mergeCell ref="K80:L81"/>
    <mergeCell ref="E76:G76"/>
    <mergeCell ref="L57:L58"/>
    <mergeCell ref="E77:G77"/>
    <mergeCell ref="K77:L77"/>
  </mergeCells>
  <printOptions/>
  <pageMargins left="0.7" right="0.7" top="0.75" bottom="0.75" header="0.3" footer="0.3"/>
  <pageSetup horizontalDpi="600" verticalDpi="600" orientation="landscape" scale="31" r:id="rId3"/>
  <rowBreaks count="5" manualBreakCount="5">
    <brk id="10" max="14" man="1"/>
    <brk id="22" max="14" man="1"/>
    <brk id="38" max="14" man="1"/>
    <brk id="48" max="14" man="1"/>
    <brk id="61" max="14" man="1"/>
  </rowBreaks>
  <colBreaks count="1" manualBreakCount="1">
    <brk id="17" max="65535" man="1"/>
  </colBreaks>
  <legacyDrawing r:id="rId2"/>
</worksheet>
</file>

<file path=xl/worksheets/sheet4.xml><?xml version="1.0" encoding="utf-8"?>
<worksheet xmlns="http://schemas.openxmlformats.org/spreadsheetml/2006/main" xmlns:r="http://schemas.openxmlformats.org/officeDocument/2006/relationships">
  <dimension ref="A1:L70"/>
  <sheetViews>
    <sheetView zoomScalePageLayoutView="0" workbookViewId="0" topLeftCell="C16">
      <selection activeCell="D16" sqref="D16"/>
    </sheetView>
  </sheetViews>
  <sheetFormatPr defaultColWidth="14.33203125" defaultRowHeight="10.5"/>
  <cols>
    <col min="1" max="1" width="23" style="259" customWidth="1"/>
    <col min="2" max="2" width="22" style="142" customWidth="1"/>
    <col min="3" max="3" width="41.33203125" style="257" customWidth="1"/>
    <col min="4" max="4" width="35.5" style="257" customWidth="1"/>
    <col min="5" max="5" width="22.5" style="142" customWidth="1"/>
    <col min="6" max="6" width="30.66015625" style="142" customWidth="1"/>
    <col min="7" max="7" width="21" style="237" customWidth="1"/>
    <col min="8" max="8" width="20.33203125" style="237" customWidth="1"/>
    <col min="9" max="9" width="49.5" style="237" customWidth="1"/>
    <col min="10" max="10" width="1.5" style="142" customWidth="1"/>
    <col min="11" max="11" width="14.33203125" style="142" hidden="1" customWidth="1"/>
    <col min="12" max="12" width="16.16015625" style="142" bestFit="1" customWidth="1"/>
    <col min="13" max="16384" width="14.33203125" style="142" customWidth="1"/>
  </cols>
  <sheetData>
    <row r="1" spans="1:9" s="140" customFormat="1" ht="20.25" customHeight="1">
      <c r="A1" s="134"/>
      <c r="B1" s="135"/>
      <c r="C1" s="136"/>
      <c r="D1" s="136"/>
      <c r="E1" s="135"/>
      <c r="F1" s="135"/>
      <c r="G1" s="138"/>
      <c r="H1" s="138"/>
      <c r="I1" s="138"/>
    </row>
    <row r="2" spans="1:11" ht="37.5" customHeight="1">
      <c r="A2" s="870" t="s">
        <v>5</v>
      </c>
      <c r="B2" s="871"/>
      <c r="C2" s="871"/>
      <c r="D2" s="871"/>
      <c r="E2" s="871"/>
      <c r="F2" s="871"/>
      <c r="G2" s="871"/>
      <c r="H2" s="871"/>
      <c r="I2" s="872"/>
      <c r="J2" s="141"/>
      <c r="K2" s="141"/>
    </row>
    <row r="3" spans="1:11" ht="33.75" customHeight="1">
      <c r="A3" s="870" t="s">
        <v>468</v>
      </c>
      <c r="B3" s="871"/>
      <c r="C3" s="871"/>
      <c r="D3" s="871"/>
      <c r="E3" s="871"/>
      <c r="F3" s="871"/>
      <c r="G3" s="871"/>
      <c r="H3" s="871"/>
      <c r="I3" s="872"/>
      <c r="J3" s="141"/>
      <c r="K3" s="141"/>
    </row>
    <row r="4" spans="1:11" ht="20.25" customHeight="1">
      <c r="A4" s="870" t="s">
        <v>277</v>
      </c>
      <c r="B4" s="871"/>
      <c r="C4" s="871"/>
      <c r="D4" s="871"/>
      <c r="E4" s="871"/>
      <c r="F4" s="871"/>
      <c r="G4" s="871"/>
      <c r="H4" s="871"/>
      <c r="I4" s="872"/>
      <c r="J4" s="141"/>
      <c r="K4" s="141"/>
    </row>
    <row r="5" spans="1:11" ht="20.25" customHeight="1">
      <c r="A5" s="884" t="s">
        <v>55</v>
      </c>
      <c r="B5" s="885"/>
      <c r="C5" s="874" t="s">
        <v>60</v>
      </c>
      <c r="D5" s="874" t="s">
        <v>190</v>
      </c>
      <c r="E5" s="874" t="s">
        <v>73</v>
      </c>
      <c r="F5" s="874" t="s">
        <v>191</v>
      </c>
      <c r="G5" s="874" t="s">
        <v>1</v>
      </c>
      <c r="H5" s="884" t="s">
        <v>2</v>
      </c>
      <c r="I5" s="885" t="s">
        <v>469</v>
      </c>
      <c r="J5" s="141"/>
      <c r="K5" s="141"/>
    </row>
    <row r="6" spans="1:11" ht="45" customHeight="1">
      <c r="A6" s="886"/>
      <c r="B6" s="887"/>
      <c r="C6" s="875"/>
      <c r="D6" s="875"/>
      <c r="E6" s="875"/>
      <c r="F6" s="875"/>
      <c r="G6" s="875"/>
      <c r="H6" s="886"/>
      <c r="I6" s="887"/>
      <c r="J6" s="141"/>
      <c r="K6" s="141"/>
    </row>
    <row r="7" spans="1:11" ht="34.5" customHeight="1">
      <c r="A7" s="870" t="s">
        <v>278</v>
      </c>
      <c r="B7" s="871"/>
      <c r="C7" s="871"/>
      <c r="D7" s="871"/>
      <c r="E7" s="871"/>
      <c r="F7" s="871"/>
      <c r="G7" s="871"/>
      <c r="H7" s="871"/>
      <c r="I7" s="872"/>
      <c r="J7" s="141"/>
      <c r="K7" s="141"/>
    </row>
    <row r="8" spans="1:11" ht="78" customHeight="1">
      <c r="A8" s="837" t="s">
        <v>279</v>
      </c>
      <c r="B8" s="873"/>
      <c r="C8" s="873"/>
      <c r="D8" s="873"/>
      <c r="E8" s="873"/>
      <c r="F8" s="873"/>
      <c r="G8" s="873"/>
      <c r="H8" s="873"/>
      <c r="I8" s="838"/>
      <c r="J8" s="141"/>
      <c r="K8" s="141"/>
    </row>
    <row r="9" spans="1:11" ht="262.5" customHeight="1">
      <c r="A9" s="817" t="s">
        <v>89</v>
      </c>
      <c r="B9" s="818"/>
      <c r="C9" s="149" t="s">
        <v>135</v>
      </c>
      <c r="D9" s="150" t="s">
        <v>228</v>
      </c>
      <c r="E9" s="151" t="s">
        <v>266</v>
      </c>
      <c r="F9" s="152" t="s">
        <v>265</v>
      </c>
      <c r="G9" s="823" t="s">
        <v>8</v>
      </c>
      <c r="H9" s="888" t="s">
        <v>231</v>
      </c>
      <c r="I9" s="152" t="s">
        <v>470</v>
      </c>
      <c r="J9" s="157"/>
      <c r="K9" s="141"/>
    </row>
    <row r="10" spans="1:11" ht="154.5" customHeight="1">
      <c r="A10" s="819"/>
      <c r="B10" s="820"/>
      <c r="C10" s="150" t="s">
        <v>471</v>
      </c>
      <c r="D10" s="150" t="s">
        <v>472</v>
      </c>
      <c r="E10" s="346" t="s">
        <v>473</v>
      </c>
      <c r="F10" s="346" t="s">
        <v>474</v>
      </c>
      <c r="G10" s="824"/>
      <c r="H10" s="889"/>
      <c r="I10" s="150" t="s">
        <v>475</v>
      </c>
      <c r="J10" s="157"/>
      <c r="K10" s="141"/>
    </row>
    <row r="11" spans="1:11" ht="128.25" customHeight="1">
      <c r="A11" s="819"/>
      <c r="B11" s="820"/>
      <c r="C11" s="150" t="s">
        <v>476</v>
      </c>
      <c r="D11" s="150" t="s">
        <v>477</v>
      </c>
      <c r="E11" s="347" t="s">
        <v>478</v>
      </c>
      <c r="F11" s="346" t="s">
        <v>479</v>
      </c>
      <c r="G11" s="824"/>
      <c r="H11" s="889"/>
      <c r="I11" s="150" t="s">
        <v>480</v>
      </c>
      <c r="J11" s="157"/>
      <c r="K11" s="141"/>
    </row>
    <row r="12" spans="1:11" ht="288" customHeight="1">
      <c r="A12" s="819"/>
      <c r="B12" s="820"/>
      <c r="C12" s="149" t="s">
        <v>130</v>
      </c>
      <c r="D12" s="150" t="s">
        <v>229</v>
      </c>
      <c r="E12" s="151" t="s">
        <v>142</v>
      </c>
      <c r="F12" s="152" t="s">
        <v>268</v>
      </c>
      <c r="G12" s="824"/>
      <c r="H12" s="890"/>
      <c r="I12" s="152" t="s">
        <v>481</v>
      </c>
      <c r="J12" s="157"/>
      <c r="K12" s="141"/>
    </row>
    <row r="13" spans="1:11" ht="189" customHeight="1">
      <c r="A13" s="819"/>
      <c r="B13" s="820"/>
      <c r="C13" s="152" t="s">
        <v>132</v>
      </c>
      <c r="D13" s="152" t="s">
        <v>482</v>
      </c>
      <c r="E13" s="152" t="s">
        <v>483</v>
      </c>
      <c r="F13" s="152" t="s">
        <v>484</v>
      </c>
      <c r="G13" s="824"/>
      <c r="H13" s="153"/>
      <c r="I13" s="152" t="s">
        <v>485</v>
      </c>
      <c r="J13" s="157"/>
      <c r="K13" s="141"/>
    </row>
    <row r="14" spans="1:11" ht="409.5">
      <c r="A14" s="819"/>
      <c r="B14" s="820"/>
      <c r="C14" s="159" t="s">
        <v>280</v>
      </c>
      <c r="D14" s="160" t="s">
        <v>281</v>
      </c>
      <c r="E14" s="151" t="s">
        <v>269</v>
      </c>
      <c r="F14" s="152" t="s">
        <v>270</v>
      </c>
      <c r="G14" s="824"/>
      <c r="H14" s="153" t="s">
        <v>232</v>
      </c>
      <c r="I14" s="152" t="s">
        <v>486</v>
      </c>
      <c r="J14" s="157"/>
      <c r="K14" s="141"/>
    </row>
    <row r="15" spans="1:11" ht="195.75" customHeight="1">
      <c r="A15" s="819"/>
      <c r="B15" s="820"/>
      <c r="C15" s="149" t="s">
        <v>137</v>
      </c>
      <c r="D15" s="160" t="s">
        <v>230</v>
      </c>
      <c r="E15" s="151" t="s">
        <v>156</v>
      </c>
      <c r="F15" s="152" t="s">
        <v>271</v>
      </c>
      <c r="G15" s="824"/>
      <c r="H15" s="153"/>
      <c r="I15" s="160" t="s">
        <v>487</v>
      </c>
      <c r="J15" s="157"/>
      <c r="K15" s="141"/>
    </row>
    <row r="16" spans="1:11" ht="354.75" customHeight="1">
      <c r="A16" s="819"/>
      <c r="B16" s="820"/>
      <c r="C16" s="149" t="s">
        <v>267</v>
      </c>
      <c r="D16" s="160" t="s">
        <v>272</v>
      </c>
      <c r="E16" s="151" t="s">
        <v>274</v>
      </c>
      <c r="F16" s="152" t="s">
        <v>273</v>
      </c>
      <c r="G16" s="824"/>
      <c r="H16" s="164"/>
      <c r="I16" s="160" t="s">
        <v>488</v>
      </c>
      <c r="J16" s="157"/>
      <c r="K16" s="141"/>
    </row>
    <row r="17" spans="1:11" ht="100.5" customHeight="1" hidden="1">
      <c r="A17" s="837" t="s">
        <v>199</v>
      </c>
      <c r="B17" s="838"/>
      <c r="C17" s="146" t="s">
        <v>195</v>
      </c>
      <c r="D17" s="146" t="s">
        <v>196</v>
      </c>
      <c r="E17" s="146" t="s">
        <v>197</v>
      </c>
      <c r="F17" s="146" t="s">
        <v>198</v>
      </c>
      <c r="G17" s="338" t="s">
        <v>200</v>
      </c>
      <c r="H17" s="338" t="s">
        <v>10</v>
      </c>
      <c r="I17" s="338"/>
      <c r="J17" s="157"/>
      <c r="K17" s="141"/>
    </row>
    <row r="18" spans="1:11" ht="24.75" customHeight="1">
      <c r="A18" s="829"/>
      <c r="B18" s="868"/>
      <c r="C18" s="868"/>
      <c r="D18" s="868"/>
      <c r="E18" s="868"/>
      <c r="F18" s="868"/>
      <c r="G18" s="868"/>
      <c r="H18" s="869"/>
      <c r="I18" s="343"/>
      <c r="J18" s="141"/>
      <c r="K18" s="141"/>
    </row>
    <row r="19" spans="1:11" ht="20.25" customHeight="1">
      <c r="A19" s="876" t="s">
        <v>489</v>
      </c>
      <c r="B19" s="877"/>
      <c r="C19" s="877"/>
      <c r="D19" s="877"/>
      <c r="E19" s="877"/>
      <c r="F19" s="877"/>
      <c r="G19" s="877"/>
      <c r="H19" s="877"/>
      <c r="I19" s="877"/>
      <c r="J19" s="141"/>
      <c r="K19" s="141"/>
    </row>
    <row r="20" spans="1:11" ht="54.75" customHeight="1">
      <c r="A20" s="837" t="s">
        <v>282</v>
      </c>
      <c r="B20" s="873"/>
      <c r="C20" s="873"/>
      <c r="D20" s="873"/>
      <c r="E20" s="873"/>
      <c r="F20" s="873"/>
      <c r="G20" s="873"/>
      <c r="H20" s="873"/>
      <c r="I20" s="873"/>
      <c r="J20" s="141"/>
      <c r="K20" s="141"/>
    </row>
    <row r="21" spans="1:11" ht="84" customHeight="1" hidden="1">
      <c r="A21" s="821"/>
      <c r="B21" s="822"/>
      <c r="C21" s="173" t="s">
        <v>203</v>
      </c>
      <c r="D21" s="146"/>
      <c r="E21" s="146"/>
      <c r="F21" s="146"/>
      <c r="G21" s="338"/>
      <c r="H21" s="338"/>
      <c r="I21" s="338"/>
      <c r="J21" s="141"/>
      <c r="K21" s="141"/>
    </row>
    <row r="22" spans="1:11" ht="68.25" customHeight="1" hidden="1">
      <c r="A22" s="837" t="s">
        <v>204</v>
      </c>
      <c r="B22" s="873"/>
      <c r="C22" s="146" t="s">
        <v>195</v>
      </c>
      <c r="D22" s="146" t="s">
        <v>196</v>
      </c>
      <c r="E22" s="146" t="s">
        <v>197</v>
      </c>
      <c r="F22" s="146" t="s">
        <v>198</v>
      </c>
      <c r="G22" s="338" t="s">
        <v>200</v>
      </c>
      <c r="H22" s="338" t="s">
        <v>10</v>
      </c>
      <c r="I22" s="338"/>
      <c r="J22" s="141"/>
      <c r="K22" s="141"/>
    </row>
    <row r="23" spans="1:11" ht="21" customHeight="1">
      <c r="A23" s="829"/>
      <c r="B23" s="868"/>
      <c r="C23" s="868"/>
      <c r="D23" s="868"/>
      <c r="E23" s="868"/>
      <c r="F23" s="868"/>
      <c r="G23" s="868"/>
      <c r="H23" s="869"/>
      <c r="I23" s="343"/>
      <c r="J23" s="141"/>
      <c r="K23" s="141"/>
    </row>
    <row r="24" spans="1:11" ht="20.25" customHeight="1">
      <c r="A24" s="870" t="s">
        <v>68</v>
      </c>
      <c r="B24" s="871"/>
      <c r="C24" s="871"/>
      <c r="D24" s="871"/>
      <c r="E24" s="871"/>
      <c r="F24" s="871"/>
      <c r="G24" s="871"/>
      <c r="H24" s="871"/>
      <c r="I24" s="871"/>
      <c r="J24" s="141"/>
      <c r="K24" s="141"/>
    </row>
    <row r="25" spans="1:11" ht="59.25" customHeight="1">
      <c r="A25" s="837" t="s">
        <v>283</v>
      </c>
      <c r="B25" s="873"/>
      <c r="C25" s="873"/>
      <c r="D25" s="873"/>
      <c r="E25" s="873"/>
      <c r="F25" s="873"/>
      <c r="G25" s="873"/>
      <c r="H25" s="873"/>
      <c r="I25" s="873"/>
      <c r="J25" s="141"/>
      <c r="K25" s="141"/>
    </row>
    <row r="26" spans="1:11" ht="65.25" customHeight="1" hidden="1">
      <c r="A26" s="837" t="s">
        <v>205</v>
      </c>
      <c r="B26" s="838"/>
      <c r="C26" s="146" t="s">
        <v>195</v>
      </c>
      <c r="D26" s="146" t="s">
        <v>196</v>
      </c>
      <c r="E26" s="146" t="s">
        <v>197</v>
      </c>
      <c r="F26" s="146" t="s">
        <v>198</v>
      </c>
      <c r="G26" s="148" t="s">
        <v>13</v>
      </c>
      <c r="H26" s="145" t="s">
        <v>12</v>
      </c>
      <c r="I26" s="145"/>
      <c r="J26" s="141"/>
      <c r="K26" s="141"/>
    </row>
    <row r="27" spans="1:11" ht="90" customHeight="1">
      <c r="A27" s="817" t="s">
        <v>275</v>
      </c>
      <c r="B27" s="818"/>
      <c r="C27" s="340" t="s">
        <v>166</v>
      </c>
      <c r="D27" s="176" t="s">
        <v>292</v>
      </c>
      <c r="E27" s="177" t="s">
        <v>293</v>
      </c>
      <c r="F27" s="340" t="s">
        <v>295</v>
      </c>
      <c r="G27" s="823" t="s">
        <v>80</v>
      </c>
      <c r="H27" s="823" t="s">
        <v>3</v>
      </c>
      <c r="I27" s="340" t="s">
        <v>490</v>
      </c>
      <c r="J27" s="141"/>
      <c r="K27" s="141"/>
    </row>
    <row r="28" spans="1:11" ht="198" customHeight="1">
      <c r="A28" s="819"/>
      <c r="B28" s="820"/>
      <c r="C28" s="340" t="s">
        <v>167</v>
      </c>
      <c r="D28" s="176" t="s">
        <v>294</v>
      </c>
      <c r="E28" s="340" t="s">
        <v>293</v>
      </c>
      <c r="F28" s="340" t="s">
        <v>295</v>
      </c>
      <c r="G28" s="824"/>
      <c r="H28" s="824"/>
      <c r="I28" s="340" t="s">
        <v>490</v>
      </c>
      <c r="J28" s="141"/>
      <c r="K28" s="141"/>
    </row>
    <row r="29" spans="1:11" ht="119.25" customHeight="1">
      <c r="A29" s="819"/>
      <c r="B29" s="820"/>
      <c r="C29" s="340" t="s">
        <v>393</v>
      </c>
      <c r="D29" s="340" t="s">
        <v>294</v>
      </c>
      <c r="E29" s="340" t="s">
        <v>293</v>
      </c>
      <c r="F29" s="340" t="s">
        <v>295</v>
      </c>
      <c r="G29" s="824"/>
      <c r="H29" s="824"/>
      <c r="I29" s="340" t="s">
        <v>490</v>
      </c>
      <c r="J29" s="141"/>
      <c r="K29" s="141"/>
    </row>
    <row r="30" spans="1:11" ht="108.75" customHeight="1">
      <c r="A30" s="819"/>
      <c r="B30" s="820"/>
      <c r="C30" s="340" t="s">
        <v>168</v>
      </c>
      <c r="D30" s="176" t="s">
        <v>294</v>
      </c>
      <c r="E30" s="340" t="s">
        <v>293</v>
      </c>
      <c r="F30" s="340" t="s">
        <v>295</v>
      </c>
      <c r="G30" s="824"/>
      <c r="H30" s="824"/>
      <c r="I30" s="340" t="s">
        <v>490</v>
      </c>
      <c r="J30" s="141"/>
      <c r="K30" s="141"/>
    </row>
    <row r="31" spans="1:11" ht="220.5" customHeight="1">
      <c r="A31" s="819"/>
      <c r="B31" s="820"/>
      <c r="C31" s="177" t="s">
        <v>328</v>
      </c>
      <c r="D31" s="271" t="s">
        <v>329</v>
      </c>
      <c r="E31" s="177" t="s">
        <v>331</v>
      </c>
      <c r="F31" s="177" t="s">
        <v>332</v>
      </c>
      <c r="G31" s="824"/>
      <c r="H31" s="824"/>
      <c r="I31" s="340" t="s">
        <v>491</v>
      </c>
      <c r="J31" s="141"/>
      <c r="K31" s="141"/>
    </row>
    <row r="32" spans="1:9" s="141" customFormat="1" ht="217.5" customHeight="1">
      <c r="A32" s="819"/>
      <c r="B32" s="820"/>
      <c r="C32" s="177" t="s">
        <v>328</v>
      </c>
      <c r="D32" s="177" t="s">
        <v>333</v>
      </c>
      <c r="E32" s="177" t="s">
        <v>334</v>
      </c>
      <c r="F32" s="177" t="s">
        <v>492</v>
      </c>
      <c r="G32" s="824"/>
      <c r="H32" s="824"/>
      <c r="I32" s="340" t="s">
        <v>493</v>
      </c>
    </row>
    <row r="33" spans="1:9" s="141" customFormat="1" ht="175.5" customHeight="1">
      <c r="A33" s="819"/>
      <c r="B33" s="820"/>
      <c r="C33" s="177" t="s">
        <v>406</v>
      </c>
      <c r="D33" s="177" t="s">
        <v>336</v>
      </c>
      <c r="E33" s="177" t="s">
        <v>337</v>
      </c>
      <c r="F33" s="177" t="s">
        <v>338</v>
      </c>
      <c r="G33" s="824"/>
      <c r="H33" s="824"/>
      <c r="I33" s="340" t="s">
        <v>494</v>
      </c>
    </row>
    <row r="34" spans="1:12" s="141" customFormat="1" ht="114" customHeight="1">
      <c r="A34" s="819"/>
      <c r="B34" s="820"/>
      <c r="C34" s="177" t="s">
        <v>339</v>
      </c>
      <c r="D34" s="177" t="s">
        <v>340</v>
      </c>
      <c r="E34" s="177" t="s">
        <v>341</v>
      </c>
      <c r="F34" s="177" t="s">
        <v>342</v>
      </c>
      <c r="G34" s="824"/>
      <c r="H34" s="824"/>
      <c r="I34" s="340" t="s">
        <v>495</v>
      </c>
      <c r="J34" s="181"/>
      <c r="K34" s="181"/>
      <c r="L34" s="181"/>
    </row>
    <row r="35" spans="1:9" s="141" customFormat="1" ht="70.5" customHeight="1">
      <c r="A35" s="819"/>
      <c r="B35" s="820"/>
      <c r="C35" s="340" t="s">
        <v>170</v>
      </c>
      <c r="D35" s="340" t="s">
        <v>233</v>
      </c>
      <c r="E35" s="340" t="s">
        <v>178</v>
      </c>
      <c r="F35" s="340" t="s">
        <v>234</v>
      </c>
      <c r="G35" s="824"/>
      <c r="H35" s="824"/>
      <c r="I35" s="340" t="s">
        <v>496</v>
      </c>
    </row>
    <row r="36" spans="1:11" ht="99.75" customHeight="1">
      <c r="A36" s="817" t="s">
        <v>206</v>
      </c>
      <c r="B36" s="818"/>
      <c r="C36" s="152"/>
      <c r="D36" s="152"/>
      <c r="E36" s="152"/>
      <c r="F36" s="152"/>
      <c r="G36" s="330" t="s">
        <v>207</v>
      </c>
      <c r="H36" s="330" t="s">
        <v>14</v>
      </c>
      <c r="I36" s="330"/>
      <c r="J36" s="141"/>
      <c r="K36" s="141"/>
    </row>
    <row r="37" spans="1:11" ht="131.25" customHeight="1">
      <c r="A37" s="817" t="s">
        <v>357</v>
      </c>
      <c r="B37" s="862"/>
      <c r="C37" s="329" t="s">
        <v>358</v>
      </c>
      <c r="D37" s="329" t="s">
        <v>394</v>
      </c>
      <c r="E37" s="89" t="s">
        <v>361</v>
      </c>
      <c r="F37" s="311" t="s">
        <v>395</v>
      </c>
      <c r="G37" s="864" t="s">
        <v>113</v>
      </c>
      <c r="H37" s="866" t="s">
        <v>6</v>
      </c>
      <c r="I37" s="342"/>
      <c r="J37" s="141"/>
      <c r="K37" s="141"/>
    </row>
    <row r="38" spans="1:11" ht="134.25" customHeight="1">
      <c r="A38" s="821"/>
      <c r="B38" s="863"/>
      <c r="C38" s="329" t="s">
        <v>359</v>
      </c>
      <c r="D38" s="329" t="s">
        <v>359</v>
      </c>
      <c r="E38" s="89" t="s">
        <v>396</v>
      </c>
      <c r="F38" s="311" t="s">
        <v>397</v>
      </c>
      <c r="G38" s="865"/>
      <c r="H38" s="867"/>
      <c r="I38" s="348"/>
      <c r="J38" s="141"/>
      <c r="K38" s="141"/>
    </row>
    <row r="39" spans="1:11" ht="23.25" customHeight="1">
      <c r="A39" s="829"/>
      <c r="B39" s="868"/>
      <c r="C39" s="868"/>
      <c r="D39" s="868"/>
      <c r="E39" s="868"/>
      <c r="F39" s="868"/>
      <c r="G39" s="868"/>
      <c r="H39" s="869"/>
      <c r="I39" s="343"/>
      <c r="J39" s="141"/>
      <c r="K39" s="141"/>
    </row>
    <row r="40" spans="1:11" ht="20.25" customHeight="1">
      <c r="A40" s="870" t="s">
        <v>69</v>
      </c>
      <c r="B40" s="871"/>
      <c r="C40" s="871"/>
      <c r="D40" s="871"/>
      <c r="E40" s="871"/>
      <c r="F40" s="871"/>
      <c r="G40" s="871"/>
      <c r="H40" s="871"/>
      <c r="I40" s="871"/>
      <c r="J40" s="141"/>
      <c r="K40" s="141"/>
    </row>
    <row r="41" spans="1:11" ht="103.5" customHeight="1">
      <c r="A41" s="837" t="s">
        <v>284</v>
      </c>
      <c r="B41" s="873"/>
      <c r="C41" s="873"/>
      <c r="D41" s="873"/>
      <c r="E41" s="873"/>
      <c r="F41" s="873"/>
      <c r="G41" s="873"/>
      <c r="H41" s="873"/>
      <c r="I41" s="873"/>
      <c r="J41" s="141"/>
      <c r="K41" s="141"/>
    </row>
    <row r="42" spans="1:12" ht="128.25" customHeight="1">
      <c r="A42" s="842" t="s">
        <v>15</v>
      </c>
      <c r="B42" s="844"/>
      <c r="C42" s="334" t="s">
        <v>398</v>
      </c>
      <c r="D42" s="186"/>
      <c r="E42" s="186"/>
      <c r="F42" s="186"/>
      <c r="G42" s="188"/>
      <c r="H42" s="188" t="s">
        <v>16</v>
      </c>
      <c r="I42" s="188"/>
      <c r="J42" s="141" t="e">
        <f>#REF!</f>
        <v>#REF!</v>
      </c>
      <c r="K42" s="141" t="s">
        <v>208</v>
      </c>
      <c r="L42" s="190"/>
    </row>
    <row r="43" spans="1:11" ht="132.75" customHeight="1">
      <c r="A43" s="856" t="s">
        <v>94</v>
      </c>
      <c r="B43" s="857"/>
      <c r="C43" s="334" t="s">
        <v>398</v>
      </c>
      <c r="D43" s="186"/>
      <c r="E43" s="186"/>
      <c r="F43" s="186"/>
      <c r="G43" s="188"/>
      <c r="H43" s="193" t="s">
        <v>17</v>
      </c>
      <c r="I43" s="193"/>
      <c r="J43" s="141"/>
      <c r="K43" s="141"/>
    </row>
    <row r="44" spans="1:11" ht="57" customHeight="1" hidden="1">
      <c r="A44" s="854" t="s">
        <v>18</v>
      </c>
      <c r="B44" s="855"/>
      <c r="C44" s="186"/>
      <c r="D44" s="186"/>
      <c r="E44" s="186"/>
      <c r="F44" s="186"/>
      <c r="G44" s="195" t="s">
        <v>35</v>
      </c>
      <c r="H44" s="195" t="s">
        <v>10</v>
      </c>
      <c r="I44" s="195"/>
      <c r="J44" s="141"/>
      <c r="K44" s="141"/>
    </row>
    <row r="45" spans="1:11" ht="89.25" customHeight="1">
      <c r="A45" s="856" t="s">
        <v>18</v>
      </c>
      <c r="B45" s="857"/>
      <c r="C45" s="339" t="s">
        <v>364</v>
      </c>
      <c r="D45" s="339" t="s">
        <v>364</v>
      </c>
      <c r="E45" s="339" t="s">
        <v>399</v>
      </c>
      <c r="F45" s="339" t="s">
        <v>400</v>
      </c>
      <c r="G45" s="195" t="s">
        <v>401</v>
      </c>
      <c r="H45" s="335" t="s">
        <v>16</v>
      </c>
      <c r="I45" s="335"/>
      <c r="J45" s="141"/>
      <c r="K45" s="141"/>
    </row>
    <row r="46" spans="1:12" ht="409.5" customHeight="1">
      <c r="A46" s="856" t="s">
        <v>209</v>
      </c>
      <c r="B46" s="857"/>
      <c r="C46" s="339" t="s">
        <v>367</v>
      </c>
      <c r="D46" s="339" t="s">
        <v>367</v>
      </c>
      <c r="E46" s="339" t="s">
        <v>368</v>
      </c>
      <c r="F46" s="339" t="s">
        <v>369</v>
      </c>
      <c r="G46" s="314" t="s">
        <v>35</v>
      </c>
      <c r="H46" s="314" t="s">
        <v>16</v>
      </c>
      <c r="I46" s="314"/>
      <c r="J46" s="141"/>
      <c r="K46" s="141"/>
      <c r="L46" s="190"/>
    </row>
    <row r="47" spans="1:11" ht="93" customHeight="1">
      <c r="A47" s="842" t="s">
        <v>19</v>
      </c>
      <c r="B47" s="844"/>
      <c r="C47" s="340" t="s">
        <v>370</v>
      </c>
      <c r="D47" s="186"/>
      <c r="E47" s="186"/>
      <c r="F47" s="186"/>
      <c r="G47" s="198" t="s">
        <v>208</v>
      </c>
      <c r="H47" s="188" t="s">
        <v>106</v>
      </c>
      <c r="I47" s="188"/>
      <c r="J47" s="141"/>
      <c r="K47" s="141"/>
    </row>
    <row r="48" spans="1:11" ht="89.25" customHeight="1">
      <c r="A48" s="858" t="s">
        <v>20</v>
      </c>
      <c r="B48" s="858"/>
      <c r="C48" s="340" t="s">
        <v>371</v>
      </c>
      <c r="D48" s="186"/>
      <c r="E48" s="340" t="s">
        <v>402</v>
      </c>
      <c r="F48" s="340" t="s">
        <v>403</v>
      </c>
      <c r="G48" s="316" t="s">
        <v>208</v>
      </c>
      <c r="H48" s="188" t="s">
        <v>106</v>
      </c>
      <c r="I48" s="188"/>
      <c r="J48" s="141"/>
      <c r="K48" s="141"/>
    </row>
    <row r="49" spans="1:11" ht="21" customHeight="1">
      <c r="A49" s="859" t="s">
        <v>34</v>
      </c>
      <c r="B49" s="860"/>
      <c r="C49" s="860"/>
      <c r="D49" s="860"/>
      <c r="E49" s="860"/>
      <c r="F49" s="860"/>
      <c r="G49" s="860"/>
      <c r="H49" s="861"/>
      <c r="I49" s="341"/>
      <c r="J49" s="141"/>
      <c r="K49" s="141"/>
    </row>
    <row r="50" spans="1:11" ht="22.5" customHeight="1">
      <c r="A50" s="839" t="s">
        <v>285</v>
      </c>
      <c r="B50" s="840"/>
      <c r="C50" s="840"/>
      <c r="D50" s="840"/>
      <c r="E50" s="840"/>
      <c r="F50" s="840"/>
      <c r="G50" s="840"/>
      <c r="H50" s="840"/>
      <c r="I50" s="840"/>
      <c r="J50" s="141"/>
      <c r="K50" s="141"/>
    </row>
    <row r="51" spans="1:11" ht="72.75" customHeight="1">
      <c r="A51" s="842" t="s">
        <v>286</v>
      </c>
      <c r="B51" s="843"/>
      <c r="C51" s="843"/>
      <c r="D51" s="843"/>
      <c r="E51" s="843"/>
      <c r="F51" s="843"/>
      <c r="G51" s="843"/>
      <c r="H51" s="843"/>
      <c r="I51" s="843"/>
      <c r="J51" s="141"/>
      <c r="K51" s="141"/>
    </row>
    <row r="52" spans="1:11" ht="117" customHeight="1">
      <c r="A52" s="845" t="s">
        <v>85</v>
      </c>
      <c r="B52" s="846"/>
      <c r="C52" s="339" t="s">
        <v>343</v>
      </c>
      <c r="D52" s="344" t="s">
        <v>343</v>
      </c>
      <c r="E52" s="93" t="s">
        <v>344</v>
      </c>
      <c r="F52" s="89" t="s">
        <v>379</v>
      </c>
      <c r="G52" s="849" t="s">
        <v>7</v>
      </c>
      <c r="H52" s="849" t="s">
        <v>210</v>
      </c>
      <c r="I52" s="344" t="s">
        <v>497</v>
      </c>
      <c r="J52" s="141"/>
      <c r="K52" s="141"/>
    </row>
    <row r="53" spans="1:11" ht="135.75" customHeight="1">
      <c r="A53" s="847"/>
      <c r="B53" s="848"/>
      <c r="C53" s="339" t="s">
        <v>345</v>
      </c>
      <c r="D53" s="89" t="s">
        <v>345</v>
      </c>
      <c r="E53" s="93" t="s">
        <v>346</v>
      </c>
      <c r="F53" s="89" t="s">
        <v>380</v>
      </c>
      <c r="G53" s="850"/>
      <c r="H53" s="850"/>
      <c r="I53" s="344" t="s">
        <v>497</v>
      </c>
      <c r="J53" s="141"/>
      <c r="K53" s="141"/>
    </row>
    <row r="54" spans="1:12" ht="96.75" customHeight="1">
      <c r="A54" s="817" t="s">
        <v>21</v>
      </c>
      <c r="B54" s="818"/>
      <c r="C54" s="203" t="s">
        <v>287</v>
      </c>
      <c r="D54" s="337" t="s">
        <v>404</v>
      </c>
      <c r="E54" s="337" t="s">
        <v>290</v>
      </c>
      <c r="F54" s="172" t="s">
        <v>291</v>
      </c>
      <c r="G54" s="338" t="s">
        <v>81</v>
      </c>
      <c r="H54" s="823" t="s">
        <v>3</v>
      </c>
      <c r="I54" s="344" t="s">
        <v>498</v>
      </c>
      <c r="J54" s="141"/>
      <c r="K54" s="141"/>
      <c r="L54" s="207"/>
    </row>
    <row r="55" spans="1:12" ht="95.25" customHeight="1">
      <c r="A55" s="821"/>
      <c r="B55" s="822"/>
      <c r="C55" s="349"/>
      <c r="D55" s="172" t="s">
        <v>214</v>
      </c>
      <c r="E55" s="203" t="s">
        <v>215</v>
      </c>
      <c r="F55" s="203" t="s">
        <v>216</v>
      </c>
      <c r="G55" s="338"/>
      <c r="H55" s="825"/>
      <c r="I55" s="344" t="s">
        <v>499</v>
      </c>
      <c r="J55" s="141"/>
      <c r="K55" s="141"/>
      <c r="L55" s="209"/>
    </row>
    <row r="56" spans="1:11" ht="81.75" customHeight="1">
      <c r="A56" s="837" t="s">
        <v>22</v>
      </c>
      <c r="B56" s="838"/>
      <c r="C56" s="186"/>
      <c r="D56" s="186"/>
      <c r="E56" s="186"/>
      <c r="F56" s="186"/>
      <c r="G56" s="336" t="s">
        <v>84</v>
      </c>
      <c r="H56" s="195" t="s">
        <v>217</v>
      </c>
      <c r="I56" s="335"/>
      <c r="J56" s="141" t="e">
        <f>#REF!</f>
        <v>#REF!</v>
      </c>
      <c r="K56" s="141" t="s">
        <v>29</v>
      </c>
    </row>
    <row r="57" spans="1:11" ht="105" customHeight="1">
      <c r="A57" s="817" t="s">
        <v>23</v>
      </c>
      <c r="B57" s="818"/>
      <c r="C57" s="789" t="s">
        <v>180</v>
      </c>
      <c r="D57" s="213" t="s">
        <v>235</v>
      </c>
      <c r="E57" s="215" t="s">
        <v>236</v>
      </c>
      <c r="F57" s="215" t="s">
        <v>237</v>
      </c>
      <c r="G57" s="823" t="s">
        <v>13</v>
      </c>
      <c r="H57" s="823" t="s">
        <v>218</v>
      </c>
      <c r="I57" s="213" t="s">
        <v>500</v>
      </c>
      <c r="J57" s="141"/>
      <c r="K57" s="141"/>
    </row>
    <row r="58" spans="1:11" ht="131.25" customHeight="1">
      <c r="A58" s="819"/>
      <c r="B58" s="820"/>
      <c r="C58" s="790"/>
      <c r="D58" s="213" t="s">
        <v>238</v>
      </c>
      <c r="E58" s="215" t="s">
        <v>239</v>
      </c>
      <c r="F58" s="215" t="s">
        <v>240</v>
      </c>
      <c r="G58" s="824"/>
      <c r="H58" s="824"/>
      <c r="I58" s="213" t="s">
        <v>500</v>
      </c>
      <c r="J58" s="141"/>
      <c r="K58" s="141"/>
    </row>
    <row r="59" spans="1:11" ht="115.5" customHeight="1">
      <c r="A59" s="819"/>
      <c r="B59" s="820"/>
      <c r="C59" s="213" t="s">
        <v>181</v>
      </c>
      <c r="D59" s="213" t="s">
        <v>241</v>
      </c>
      <c r="E59" s="215" t="s">
        <v>242</v>
      </c>
      <c r="F59" s="215" t="s">
        <v>243</v>
      </c>
      <c r="G59" s="824"/>
      <c r="H59" s="824"/>
      <c r="I59" s="325" t="s">
        <v>501</v>
      </c>
      <c r="J59" s="141"/>
      <c r="K59" s="141"/>
    </row>
    <row r="60" spans="1:11" ht="113.25" customHeight="1">
      <c r="A60" s="819"/>
      <c r="B60" s="820"/>
      <c r="C60" s="213" t="s">
        <v>184</v>
      </c>
      <c r="D60" s="213" t="s">
        <v>244</v>
      </c>
      <c r="E60" s="215" t="s">
        <v>245</v>
      </c>
      <c r="F60" s="215"/>
      <c r="G60" s="824"/>
      <c r="H60" s="824"/>
      <c r="I60" s="325" t="s">
        <v>502</v>
      </c>
      <c r="J60" s="141"/>
      <c r="K60" s="141"/>
    </row>
    <row r="61" spans="1:11" ht="83.25" customHeight="1">
      <c r="A61" s="819"/>
      <c r="B61" s="820"/>
      <c r="C61" s="789" t="s">
        <v>186</v>
      </c>
      <c r="D61" s="213" t="s">
        <v>246</v>
      </c>
      <c r="E61" s="215" t="s">
        <v>247</v>
      </c>
      <c r="F61" s="215" t="s">
        <v>248</v>
      </c>
      <c r="G61" s="824"/>
      <c r="H61" s="824"/>
      <c r="I61" s="325" t="s">
        <v>503</v>
      </c>
      <c r="J61" s="141"/>
      <c r="K61" s="141"/>
    </row>
    <row r="62" spans="1:11" ht="75" customHeight="1">
      <c r="A62" s="819"/>
      <c r="B62" s="820"/>
      <c r="C62" s="790"/>
      <c r="D62" s="213" t="s">
        <v>249</v>
      </c>
      <c r="E62" s="215" t="s">
        <v>250</v>
      </c>
      <c r="F62" s="215" t="s">
        <v>251</v>
      </c>
      <c r="G62" s="825"/>
      <c r="H62" s="825"/>
      <c r="I62" s="331"/>
      <c r="J62" s="141"/>
      <c r="K62" s="141"/>
    </row>
    <row r="63" spans="1:9" ht="392.25" customHeight="1">
      <c r="A63" s="821"/>
      <c r="B63" s="822"/>
      <c r="C63" s="327" t="s">
        <v>349</v>
      </c>
      <c r="D63" s="327" t="s">
        <v>352</v>
      </c>
      <c r="E63" s="327" t="s">
        <v>353</v>
      </c>
      <c r="F63" s="327" t="s">
        <v>354</v>
      </c>
      <c r="G63" s="195" t="s">
        <v>13</v>
      </c>
      <c r="H63" s="195" t="s">
        <v>24</v>
      </c>
      <c r="I63" s="195" t="s">
        <v>504</v>
      </c>
    </row>
    <row r="64" spans="1:11" ht="27" customHeight="1" hidden="1">
      <c r="A64" s="817" t="s">
        <v>219</v>
      </c>
      <c r="B64" s="818"/>
      <c r="C64" s="203"/>
      <c r="D64" s="172"/>
      <c r="E64" s="222"/>
      <c r="F64" s="222"/>
      <c r="G64" s="823" t="s">
        <v>29</v>
      </c>
      <c r="H64" s="826" t="s">
        <v>3</v>
      </c>
      <c r="I64" s="332"/>
      <c r="J64" s="141"/>
      <c r="K64" s="141"/>
    </row>
    <row r="65" spans="1:12" ht="158.25" customHeight="1">
      <c r="A65" s="819"/>
      <c r="B65" s="820"/>
      <c r="C65" s="223" t="s">
        <v>226</v>
      </c>
      <c r="D65" s="223" t="s">
        <v>226</v>
      </c>
      <c r="E65" s="223" t="s">
        <v>260</v>
      </c>
      <c r="F65" s="223" t="s">
        <v>261</v>
      </c>
      <c r="G65" s="824"/>
      <c r="H65" s="827"/>
      <c r="I65" s="227" t="s">
        <v>505</v>
      </c>
      <c r="J65" s="141"/>
      <c r="K65" s="141"/>
      <c r="L65" s="225"/>
    </row>
    <row r="66" spans="1:12" ht="115.5" customHeight="1">
      <c r="A66" s="819"/>
      <c r="B66" s="820"/>
      <c r="C66" s="226" t="s">
        <v>223</v>
      </c>
      <c r="D66" s="226" t="s">
        <v>223</v>
      </c>
      <c r="E66" s="227" t="s">
        <v>262</v>
      </c>
      <c r="F66" s="227" t="s">
        <v>276</v>
      </c>
      <c r="G66" s="824"/>
      <c r="H66" s="827"/>
      <c r="I66" s="227" t="s">
        <v>506</v>
      </c>
      <c r="J66" s="141"/>
      <c r="K66" s="141"/>
      <c r="L66" s="225"/>
    </row>
    <row r="67" spans="1:12" ht="196.5" customHeight="1">
      <c r="A67" s="819"/>
      <c r="B67" s="820"/>
      <c r="C67" s="226" t="s">
        <v>224</v>
      </c>
      <c r="D67" s="226" t="s">
        <v>224</v>
      </c>
      <c r="E67" s="227" t="s">
        <v>405</v>
      </c>
      <c r="F67" s="227" t="s">
        <v>254</v>
      </c>
      <c r="G67" s="824"/>
      <c r="H67" s="827"/>
      <c r="I67" s="227" t="s">
        <v>507</v>
      </c>
      <c r="J67" s="141"/>
      <c r="K67" s="141"/>
      <c r="L67" s="225"/>
    </row>
    <row r="68" spans="1:12" ht="74.25" customHeight="1">
      <c r="A68" s="821"/>
      <c r="B68" s="822"/>
      <c r="C68" s="229" t="s">
        <v>225</v>
      </c>
      <c r="D68" s="229" t="s">
        <v>225</v>
      </c>
      <c r="E68" s="223" t="s">
        <v>263</v>
      </c>
      <c r="F68" s="223" t="s">
        <v>264</v>
      </c>
      <c r="G68" s="825"/>
      <c r="H68" s="828"/>
      <c r="I68" s="227" t="s">
        <v>507</v>
      </c>
      <c r="J68" s="141" t="e">
        <f>#REF!+#REF!</f>
        <v>#REF!</v>
      </c>
      <c r="K68" s="141" t="s">
        <v>3</v>
      </c>
      <c r="L68" s="209"/>
    </row>
    <row r="69" spans="1:12" ht="21" customHeight="1" thickBot="1">
      <c r="A69" s="829"/>
      <c r="B69" s="830"/>
      <c r="C69" s="830"/>
      <c r="D69" s="830"/>
      <c r="E69" s="830"/>
      <c r="F69" s="830"/>
      <c r="G69" s="830"/>
      <c r="H69" s="831"/>
      <c r="I69" s="333"/>
      <c r="J69" s="141"/>
      <c r="K69" s="141"/>
      <c r="L69" s="230"/>
    </row>
    <row r="70" spans="1:11" ht="20.25" customHeight="1" thickBot="1">
      <c r="A70" s="811"/>
      <c r="B70" s="812"/>
      <c r="C70" s="812"/>
      <c r="D70" s="812"/>
      <c r="E70" s="812"/>
      <c r="F70" s="812"/>
      <c r="G70" s="812"/>
      <c r="H70" s="813"/>
      <c r="I70" s="328"/>
      <c r="J70" s="141"/>
      <c r="K70" s="141"/>
    </row>
  </sheetData>
  <sheetProtection/>
  <mergeCells count="62">
    <mergeCell ref="A2:I2"/>
    <mergeCell ref="A3:I3"/>
    <mergeCell ref="A4:I4"/>
    <mergeCell ref="A5:B6"/>
    <mergeCell ref="C5:C6"/>
    <mergeCell ref="D5:D6"/>
    <mergeCell ref="E5:E6"/>
    <mergeCell ref="F5:F6"/>
    <mergeCell ref="G5:G6"/>
    <mergeCell ref="H5:H6"/>
    <mergeCell ref="I5:I6"/>
    <mergeCell ref="A7:I7"/>
    <mergeCell ref="A8:I8"/>
    <mergeCell ref="A9:B16"/>
    <mergeCell ref="G9:G16"/>
    <mergeCell ref="H9:H12"/>
    <mergeCell ref="A17:B17"/>
    <mergeCell ref="A18:H18"/>
    <mergeCell ref="A19:I19"/>
    <mergeCell ref="A20:I20"/>
    <mergeCell ref="A21:B21"/>
    <mergeCell ref="A22:B22"/>
    <mergeCell ref="A23:H23"/>
    <mergeCell ref="A24:I24"/>
    <mergeCell ref="A25:I25"/>
    <mergeCell ref="A26:B26"/>
    <mergeCell ref="A27:B35"/>
    <mergeCell ref="G27:G35"/>
    <mergeCell ref="H27:H35"/>
    <mergeCell ref="A36:B36"/>
    <mergeCell ref="A37:B38"/>
    <mergeCell ref="G37:G38"/>
    <mergeCell ref="H37:H38"/>
    <mergeCell ref="A39:H39"/>
    <mergeCell ref="A40:I40"/>
    <mergeCell ref="H52:H53"/>
    <mergeCell ref="A41:I41"/>
    <mergeCell ref="A42:B42"/>
    <mergeCell ref="A43:B43"/>
    <mergeCell ref="A44:B44"/>
    <mergeCell ref="A45:B45"/>
    <mergeCell ref="A46:B46"/>
    <mergeCell ref="G57:G62"/>
    <mergeCell ref="H57:H62"/>
    <mergeCell ref="C61:C62"/>
    <mergeCell ref="A47:B47"/>
    <mergeCell ref="A48:B48"/>
    <mergeCell ref="A49:H49"/>
    <mergeCell ref="A50:I50"/>
    <mergeCell ref="A51:I51"/>
    <mergeCell ref="A52:B53"/>
    <mergeCell ref="G52:G53"/>
    <mergeCell ref="A64:B68"/>
    <mergeCell ref="G64:G68"/>
    <mergeCell ref="H64:H68"/>
    <mergeCell ref="A69:H69"/>
    <mergeCell ref="A70:H70"/>
    <mergeCell ref="A54:B55"/>
    <mergeCell ref="H54:H55"/>
    <mergeCell ref="A56:B56"/>
    <mergeCell ref="A57:B63"/>
    <mergeCell ref="C57:C58"/>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D1:X93"/>
  <sheetViews>
    <sheetView zoomScale="70" zoomScaleNormal="70" zoomScalePageLayoutView="0" workbookViewId="0" topLeftCell="G62">
      <selection activeCell="P67" sqref="P67"/>
    </sheetView>
  </sheetViews>
  <sheetFormatPr defaultColWidth="9.33203125" defaultRowHeight="20.25" customHeight="1"/>
  <cols>
    <col min="1" max="2" width="9.33203125" style="34" hidden="1" customWidth="1"/>
    <col min="3" max="3" width="16.66015625" style="34" hidden="1" customWidth="1"/>
    <col min="4" max="4" width="32.16015625" style="34" customWidth="1"/>
    <col min="5" max="5" width="12.83203125" style="34" customWidth="1"/>
    <col min="6" max="7" width="54.66015625" style="62" customWidth="1"/>
    <col min="8" max="8" width="6.5" style="31" customWidth="1"/>
    <col min="9" max="9" width="7.33203125" style="32" customWidth="1"/>
    <col min="10" max="10" width="7.66015625" style="32" customWidth="1"/>
    <col min="11" max="11" width="33.5" style="32" customWidth="1"/>
    <col min="12" max="12" width="27.33203125" style="34" customWidth="1"/>
    <col min="13" max="13" width="21.16015625" style="52" customWidth="1"/>
    <col min="14" max="14" width="14.5" style="52" customWidth="1"/>
    <col min="15" max="18" width="17.16015625" style="34" customWidth="1"/>
    <col min="19" max="19" width="22.33203125" style="34" customWidth="1"/>
    <col min="20" max="20" width="14.83203125" style="34" customWidth="1"/>
    <col min="21" max="21" width="15" style="34" customWidth="1"/>
    <col min="22" max="22" width="16" style="34" customWidth="1"/>
    <col min="23" max="23" width="17.83203125" style="34" customWidth="1"/>
    <col min="24" max="24" width="13.33203125" style="34" customWidth="1"/>
    <col min="25" max="16384" width="9.33203125" style="34" customWidth="1"/>
  </cols>
  <sheetData>
    <row r="1" spans="4:18" ht="20.25" customHeight="1">
      <c r="D1" s="29"/>
      <c r="E1" s="29"/>
      <c r="F1" s="30"/>
      <c r="G1" s="30"/>
      <c r="L1" s="29"/>
      <c r="M1" s="33"/>
      <c r="N1" s="33"/>
      <c r="O1" s="29"/>
      <c r="P1" s="29"/>
      <c r="Q1" s="29"/>
      <c r="R1" s="29"/>
    </row>
    <row r="2" spans="4:18" ht="22.5" customHeight="1">
      <c r="D2" s="706" t="s">
        <v>5</v>
      </c>
      <c r="E2" s="707"/>
      <c r="F2" s="707"/>
      <c r="G2" s="707"/>
      <c r="H2" s="707"/>
      <c r="I2" s="707"/>
      <c r="J2" s="707"/>
      <c r="K2" s="707"/>
      <c r="L2" s="707"/>
      <c r="M2" s="707"/>
      <c r="N2" s="707"/>
      <c r="O2" s="707"/>
      <c r="P2" s="707"/>
      <c r="Q2" s="386"/>
      <c r="R2" s="35"/>
    </row>
    <row r="3" spans="4:18" ht="20.25" customHeight="1">
      <c r="D3" s="724" t="s">
        <v>410</v>
      </c>
      <c r="E3" s="725"/>
      <c r="F3" s="725"/>
      <c r="G3" s="392"/>
      <c r="H3" s="396"/>
      <c r="I3" s="396"/>
      <c r="J3" s="396"/>
      <c r="K3" s="396"/>
      <c r="L3" s="392"/>
      <c r="M3" s="392"/>
      <c r="N3" s="392"/>
      <c r="O3" s="392"/>
      <c r="P3" s="392"/>
      <c r="Q3" s="392"/>
      <c r="R3" s="394"/>
    </row>
    <row r="4" spans="4:18" ht="20.25" customHeight="1">
      <c r="D4" s="724" t="s">
        <v>95</v>
      </c>
      <c r="E4" s="725"/>
      <c r="F4" s="725"/>
      <c r="G4" s="725"/>
      <c r="H4" s="725"/>
      <c r="I4" s="725"/>
      <c r="J4" s="725"/>
      <c r="K4" s="725"/>
      <c r="L4" s="725"/>
      <c r="M4" s="725"/>
      <c r="N4" s="725"/>
      <c r="O4" s="725"/>
      <c r="P4" s="725"/>
      <c r="Q4" s="725"/>
      <c r="R4" s="732"/>
    </row>
    <row r="5" spans="4:18" ht="22.5" customHeight="1">
      <c r="D5" s="724" t="s">
        <v>96</v>
      </c>
      <c r="E5" s="725"/>
      <c r="F5" s="725"/>
      <c r="G5" s="725"/>
      <c r="H5" s="725"/>
      <c r="I5" s="725"/>
      <c r="J5" s="725"/>
      <c r="K5" s="725"/>
      <c r="L5" s="725"/>
      <c r="M5" s="725"/>
      <c r="N5" s="725"/>
      <c r="O5" s="725"/>
      <c r="P5" s="725"/>
      <c r="Q5" s="725"/>
      <c r="R5" s="732"/>
    </row>
    <row r="6" spans="4:18" ht="22.5" customHeight="1">
      <c r="D6" s="747" t="s">
        <v>55</v>
      </c>
      <c r="E6" s="748"/>
      <c r="F6" s="718" t="s">
        <v>60</v>
      </c>
      <c r="G6" s="395"/>
      <c r="H6" s="751" t="s">
        <v>0</v>
      </c>
      <c r="I6" s="752"/>
      <c r="J6" s="752"/>
      <c r="K6" s="718" t="s">
        <v>73</v>
      </c>
      <c r="L6" s="769" t="s">
        <v>412</v>
      </c>
      <c r="M6" s="718" t="s">
        <v>1</v>
      </c>
      <c r="N6" s="751" t="s">
        <v>61</v>
      </c>
      <c r="O6" s="752"/>
      <c r="P6" s="752"/>
      <c r="Q6" s="752"/>
      <c r="R6" s="753"/>
    </row>
    <row r="7" spans="4:18" ht="35.25" customHeight="1">
      <c r="D7" s="749"/>
      <c r="E7" s="750"/>
      <c r="F7" s="720"/>
      <c r="G7" s="391" t="s">
        <v>411</v>
      </c>
      <c r="H7" s="36" t="s">
        <v>407</v>
      </c>
      <c r="I7" s="36" t="s">
        <v>408</v>
      </c>
      <c r="J7" s="36" t="s">
        <v>409</v>
      </c>
      <c r="K7" s="720"/>
      <c r="L7" s="770"/>
      <c r="M7" s="720"/>
      <c r="N7" s="318" t="s">
        <v>2</v>
      </c>
      <c r="O7" s="404" t="s">
        <v>43</v>
      </c>
      <c r="P7" s="404" t="s">
        <v>44</v>
      </c>
      <c r="Q7" s="404" t="s">
        <v>45</v>
      </c>
      <c r="R7" s="404" t="s">
        <v>62</v>
      </c>
    </row>
    <row r="8" spans="4:18" ht="61.5" customHeight="1">
      <c r="D8" s="744" t="s">
        <v>105</v>
      </c>
      <c r="E8" s="745"/>
      <c r="F8" s="745"/>
      <c r="G8" s="745"/>
      <c r="H8" s="745"/>
      <c r="I8" s="745"/>
      <c r="J8" s="745"/>
      <c r="K8" s="745"/>
      <c r="L8" s="745"/>
      <c r="M8" s="745"/>
      <c r="N8" s="745"/>
      <c r="O8" s="745"/>
      <c r="P8" s="745"/>
      <c r="Q8" s="745"/>
      <c r="R8" s="746"/>
    </row>
    <row r="9" spans="4:19" ht="81" customHeight="1" hidden="1">
      <c r="D9" s="912" t="s">
        <v>89</v>
      </c>
      <c r="E9" s="913"/>
      <c r="F9" s="358"/>
      <c r="G9" s="358"/>
      <c r="H9" s="359"/>
      <c r="I9" s="359"/>
      <c r="J9" s="359"/>
      <c r="K9" s="359"/>
      <c r="L9" s="358"/>
      <c r="M9" s="405" t="s">
        <v>8</v>
      </c>
      <c r="N9" s="360" t="s">
        <v>82</v>
      </c>
      <c r="O9" s="352"/>
      <c r="P9" s="352"/>
      <c r="Q9" s="352"/>
      <c r="R9" s="352"/>
      <c r="S9" s="39"/>
    </row>
    <row r="10" spans="4:19" ht="40.5" customHeight="1" hidden="1">
      <c r="D10" s="914"/>
      <c r="E10" s="915"/>
      <c r="F10" s="358"/>
      <c r="G10" s="358"/>
      <c r="H10" s="359"/>
      <c r="I10" s="359"/>
      <c r="J10" s="359"/>
      <c r="K10" s="359"/>
      <c r="L10" s="358"/>
      <c r="M10" s="406"/>
      <c r="N10" s="360" t="s">
        <v>83</v>
      </c>
      <c r="O10" s="352"/>
      <c r="P10" s="352"/>
      <c r="Q10" s="352"/>
      <c r="R10" s="352"/>
      <c r="S10" s="39"/>
    </row>
    <row r="11" spans="4:19" ht="218.25" customHeight="1">
      <c r="D11" s="914"/>
      <c r="E11" s="915"/>
      <c r="F11" s="361" t="s">
        <v>129</v>
      </c>
      <c r="G11" s="362" t="s">
        <v>413</v>
      </c>
      <c r="H11" s="363" t="s">
        <v>117</v>
      </c>
      <c r="I11" s="364" t="s">
        <v>117</v>
      </c>
      <c r="J11" s="363" t="s">
        <v>117</v>
      </c>
      <c r="K11" s="365" t="s">
        <v>414</v>
      </c>
      <c r="L11" s="366" t="s">
        <v>415</v>
      </c>
      <c r="M11" s="719" t="s">
        <v>104</v>
      </c>
      <c r="N11" s="367" t="s">
        <v>231</v>
      </c>
      <c r="O11" s="368"/>
      <c r="P11" s="363"/>
      <c r="Q11" s="369"/>
      <c r="R11" s="368">
        <f>Q11+P11+O11</f>
        <v>0</v>
      </c>
      <c r="S11" s="39"/>
    </row>
    <row r="12" spans="4:19" ht="93.75" customHeight="1">
      <c r="D12" s="914"/>
      <c r="E12" s="915"/>
      <c r="F12" s="361" t="s">
        <v>132</v>
      </c>
      <c r="G12" s="362" t="s">
        <v>416</v>
      </c>
      <c r="H12" s="364" t="s">
        <v>117</v>
      </c>
      <c r="I12" s="370" t="s">
        <v>117</v>
      </c>
      <c r="J12" s="370" t="s">
        <v>117</v>
      </c>
      <c r="K12" s="365" t="s">
        <v>417</v>
      </c>
      <c r="L12" s="366" t="s">
        <v>418</v>
      </c>
      <c r="M12" s="719"/>
      <c r="N12" s="367" t="s">
        <v>161</v>
      </c>
      <c r="O12" s="368"/>
      <c r="P12" s="363"/>
      <c r="Q12" s="369"/>
      <c r="R12" s="368">
        <f aca="true" t="shared" si="0" ref="R12:R18">Q12+P12+O12</f>
        <v>0</v>
      </c>
      <c r="S12" s="39"/>
    </row>
    <row r="13" spans="4:19" ht="134.25" customHeight="1">
      <c r="D13" s="914"/>
      <c r="E13" s="915"/>
      <c r="F13" s="371" t="s">
        <v>133</v>
      </c>
      <c r="G13" s="362" t="s">
        <v>419</v>
      </c>
      <c r="H13" s="362" t="s">
        <v>139</v>
      </c>
      <c r="I13" s="364"/>
      <c r="J13" s="364"/>
      <c r="K13" s="365" t="s">
        <v>148</v>
      </c>
      <c r="L13" s="366" t="s">
        <v>420</v>
      </c>
      <c r="M13" s="719"/>
      <c r="N13" s="367"/>
      <c r="O13" s="368"/>
      <c r="P13" s="363"/>
      <c r="Q13" s="369"/>
      <c r="R13" s="368">
        <f t="shared" si="0"/>
        <v>0</v>
      </c>
      <c r="S13" s="39"/>
    </row>
    <row r="14" spans="4:19" ht="99" customHeight="1">
      <c r="D14" s="914"/>
      <c r="E14" s="915"/>
      <c r="F14" s="361" t="s">
        <v>134</v>
      </c>
      <c r="G14" s="371" t="s">
        <v>421</v>
      </c>
      <c r="H14" s="372"/>
      <c r="I14" s="372" t="s">
        <v>117</v>
      </c>
      <c r="J14" s="372" t="s">
        <v>117</v>
      </c>
      <c r="K14" s="365" t="s">
        <v>150</v>
      </c>
      <c r="L14" s="366" t="s">
        <v>422</v>
      </c>
      <c r="M14" s="719"/>
      <c r="N14" s="367" t="s">
        <v>232</v>
      </c>
      <c r="O14" s="368"/>
      <c r="P14" s="363"/>
      <c r="Q14" s="369">
        <v>10000</v>
      </c>
      <c r="R14" s="368">
        <f t="shared" si="0"/>
        <v>10000</v>
      </c>
      <c r="S14" s="39"/>
    </row>
    <row r="15" spans="4:19" ht="121.5" customHeight="1">
      <c r="D15" s="914"/>
      <c r="E15" s="915"/>
      <c r="F15" s="361" t="s">
        <v>135</v>
      </c>
      <c r="G15" s="373" t="s">
        <v>426</v>
      </c>
      <c r="H15" s="372" t="s">
        <v>117</v>
      </c>
      <c r="I15" s="372" t="s">
        <v>117</v>
      </c>
      <c r="J15" s="372" t="s">
        <v>117</v>
      </c>
      <c r="K15" s="365" t="s">
        <v>427</v>
      </c>
      <c r="L15" s="366" t="s">
        <v>428</v>
      </c>
      <c r="M15" s="719"/>
      <c r="N15" s="367"/>
      <c r="O15" s="368"/>
      <c r="P15" s="363"/>
      <c r="Q15" s="369"/>
      <c r="R15" s="368">
        <f t="shared" si="0"/>
        <v>0</v>
      </c>
      <c r="S15" s="39"/>
    </row>
    <row r="16" spans="4:19" ht="246.75" customHeight="1">
      <c r="D16" s="914"/>
      <c r="E16" s="915"/>
      <c r="F16" s="374" t="s">
        <v>511</v>
      </c>
      <c r="G16" s="371" t="s">
        <v>423</v>
      </c>
      <c r="H16" s="372" t="s">
        <v>117</v>
      </c>
      <c r="I16" s="372" t="s">
        <v>117</v>
      </c>
      <c r="J16" s="372" t="s">
        <v>117</v>
      </c>
      <c r="K16" s="365" t="s">
        <v>424</v>
      </c>
      <c r="L16" s="366" t="s">
        <v>425</v>
      </c>
      <c r="M16" s="719"/>
      <c r="N16" s="367"/>
      <c r="O16" s="368"/>
      <c r="P16" s="363"/>
      <c r="Q16" s="369"/>
      <c r="R16" s="368">
        <f t="shared" si="0"/>
        <v>0</v>
      </c>
      <c r="S16" s="39"/>
    </row>
    <row r="17" spans="4:19" ht="150" customHeight="1">
      <c r="D17" s="914"/>
      <c r="E17" s="915"/>
      <c r="F17" s="361" t="s">
        <v>137</v>
      </c>
      <c r="G17" s="373" t="s">
        <v>429</v>
      </c>
      <c r="H17" s="372" t="s">
        <v>117</v>
      </c>
      <c r="I17" s="372" t="s">
        <v>117</v>
      </c>
      <c r="J17" s="372" t="s">
        <v>117</v>
      </c>
      <c r="K17" s="365" t="s">
        <v>430</v>
      </c>
      <c r="L17" s="366" t="s">
        <v>431</v>
      </c>
      <c r="M17" s="719"/>
      <c r="N17" s="367"/>
      <c r="O17" s="368"/>
      <c r="P17" s="363"/>
      <c r="Q17" s="369"/>
      <c r="R17" s="368">
        <f t="shared" si="0"/>
        <v>0</v>
      </c>
      <c r="S17" s="65"/>
    </row>
    <row r="18" spans="4:18" ht="24.75" customHeight="1">
      <c r="D18" s="729" t="s">
        <v>30</v>
      </c>
      <c r="E18" s="730"/>
      <c r="F18" s="730"/>
      <c r="G18" s="730"/>
      <c r="H18" s="730"/>
      <c r="I18" s="730"/>
      <c r="J18" s="730"/>
      <c r="K18" s="730"/>
      <c r="L18" s="730"/>
      <c r="M18" s="730"/>
      <c r="N18" s="731"/>
      <c r="O18" s="63">
        <f>O17+O16+O15+O14+O13+O12+O11</f>
        <v>0</v>
      </c>
      <c r="P18" s="63">
        <f>P17+P16+P15+P14+P13+P12+P11</f>
        <v>0</v>
      </c>
      <c r="Q18" s="375">
        <f>Q17+Q16+Q15+Q14+Q13+Q12+Q11</f>
        <v>10000</v>
      </c>
      <c r="R18" s="376">
        <f t="shared" si="0"/>
        <v>10000</v>
      </c>
    </row>
    <row r="19" spans="4:18" ht="20.25" customHeight="1">
      <c r="D19" s="771" t="s">
        <v>432</v>
      </c>
      <c r="E19" s="772"/>
      <c r="F19" s="772"/>
      <c r="G19" s="772"/>
      <c r="H19" s="772"/>
      <c r="I19" s="772"/>
      <c r="J19" s="772"/>
      <c r="K19" s="772"/>
      <c r="L19" s="772"/>
      <c r="M19" s="772"/>
      <c r="N19" s="772"/>
      <c r="O19" s="772"/>
      <c r="P19" s="772"/>
      <c r="Q19" s="772"/>
      <c r="R19" s="773"/>
    </row>
    <row r="20" spans="4:18" ht="39" customHeight="1">
      <c r="D20" s="906" t="s">
        <v>512</v>
      </c>
      <c r="E20" s="907"/>
      <c r="F20" s="907"/>
      <c r="G20" s="907"/>
      <c r="H20" s="907"/>
      <c r="I20" s="907"/>
      <c r="J20" s="907"/>
      <c r="K20" s="907"/>
      <c r="L20" s="907"/>
      <c r="M20" s="907"/>
      <c r="N20" s="907"/>
      <c r="O20" s="907"/>
      <c r="P20" s="907"/>
      <c r="Q20" s="907"/>
      <c r="R20" s="908"/>
    </row>
    <row r="21" spans="4:18" ht="21" customHeight="1">
      <c r="D21" s="729" t="s">
        <v>31</v>
      </c>
      <c r="E21" s="730"/>
      <c r="F21" s="730"/>
      <c r="G21" s="730"/>
      <c r="H21" s="730"/>
      <c r="I21" s="730"/>
      <c r="J21" s="730"/>
      <c r="K21" s="730"/>
      <c r="L21" s="730"/>
      <c r="M21" s="730"/>
      <c r="N21" s="731"/>
      <c r="O21" s="63">
        <v>0</v>
      </c>
      <c r="P21" s="63">
        <v>0</v>
      </c>
      <c r="Q21" s="63">
        <v>0</v>
      </c>
      <c r="R21" s="63">
        <f>Q21+P21+O21</f>
        <v>0</v>
      </c>
    </row>
    <row r="22" spans="4:18" ht="27.75" customHeight="1">
      <c r="D22" s="724" t="s">
        <v>68</v>
      </c>
      <c r="E22" s="725"/>
      <c r="F22" s="725"/>
      <c r="G22" s="725"/>
      <c r="H22" s="725"/>
      <c r="I22" s="725"/>
      <c r="J22" s="725"/>
      <c r="K22" s="725"/>
      <c r="L22" s="725"/>
      <c r="M22" s="725"/>
      <c r="N22" s="725"/>
      <c r="O22" s="725"/>
      <c r="P22" s="725"/>
      <c r="Q22" s="725"/>
      <c r="R22" s="732"/>
    </row>
    <row r="23" spans="4:18" s="44" customFormat="1" ht="42.75" customHeight="1">
      <c r="D23" s="906" t="s">
        <v>513</v>
      </c>
      <c r="E23" s="907"/>
      <c r="F23" s="907"/>
      <c r="G23" s="907"/>
      <c r="H23" s="907"/>
      <c r="I23" s="907"/>
      <c r="J23" s="907"/>
      <c r="K23" s="907"/>
      <c r="L23" s="907"/>
      <c r="M23" s="907"/>
      <c r="N23" s="907"/>
      <c r="O23" s="907"/>
      <c r="P23" s="907"/>
      <c r="Q23" s="907"/>
      <c r="R23" s="908"/>
    </row>
    <row r="24" spans="4:18" s="44" customFormat="1" ht="100.5" customHeight="1">
      <c r="D24" s="710" t="s">
        <v>92</v>
      </c>
      <c r="E24" s="711"/>
      <c r="F24" s="377" t="s">
        <v>356</v>
      </c>
      <c r="G24" s="377"/>
      <c r="H24" s="320"/>
      <c r="I24" s="320"/>
      <c r="J24" s="320"/>
      <c r="K24" s="377"/>
      <c r="L24" s="377"/>
      <c r="M24" s="404" t="s">
        <v>13</v>
      </c>
      <c r="N24" s="404" t="s">
        <v>47</v>
      </c>
      <c r="O24" s="38">
        <v>0</v>
      </c>
      <c r="P24" s="38">
        <v>0</v>
      </c>
      <c r="Q24" s="38">
        <v>0</v>
      </c>
      <c r="R24" s="38">
        <f>Q24+P24+O24</f>
        <v>0</v>
      </c>
    </row>
    <row r="25" spans="4:18" ht="31.5" customHeight="1">
      <c r="D25" s="712" t="s">
        <v>93</v>
      </c>
      <c r="E25" s="713"/>
      <c r="F25" s="116" t="s">
        <v>514</v>
      </c>
      <c r="G25" s="116" t="s">
        <v>442</v>
      </c>
      <c r="H25" s="117" t="s">
        <v>139</v>
      </c>
      <c r="I25" s="117" t="s">
        <v>139</v>
      </c>
      <c r="J25" s="117" t="s">
        <v>139</v>
      </c>
      <c r="K25" s="118" t="s">
        <v>171</v>
      </c>
      <c r="L25" s="118" t="s">
        <v>172</v>
      </c>
      <c r="M25" s="909" t="s">
        <v>13</v>
      </c>
      <c r="N25" s="909" t="s">
        <v>3</v>
      </c>
      <c r="O25" s="120">
        <v>0</v>
      </c>
      <c r="P25" s="352"/>
      <c r="Q25" s="352">
        <v>15000</v>
      </c>
      <c r="R25" s="352">
        <v>15000</v>
      </c>
    </row>
    <row r="26" spans="4:18" ht="94.5">
      <c r="D26" s="714"/>
      <c r="E26" s="715"/>
      <c r="F26" s="116" t="s">
        <v>515</v>
      </c>
      <c r="G26" s="116" t="s">
        <v>443</v>
      </c>
      <c r="H26" s="117" t="s">
        <v>117</v>
      </c>
      <c r="I26" s="117" t="s">
        <v>139</v>
      </c>
      <c r="J26" s="117" t="s">
        <v>139</v>
      </c>
      <c r="K26" s="118" t="s">
        <v>173</v>
      </c>
      <c r="L26" s="118" t="s">
        <v>174</v>
      </c>
      <c r="M26" s="910"/>
      <c r="N26" s="910"/>
      <c r="O26" s="120">
        <v>0</v>
      </c>
      <c r="P26" s="352"/>
      <c r="Q26" s="352">
        <v>10000</v>
      </c>
      <c r="R26" s="352">
        <v>10000</v>
      </c>
    </row>
    <row r="27" spans="4:18" ht="47.25">
      <c r="D27" s="714"/>
      <c r="E27" s="715"/>
      <c r="F27" s="116" t="s">
        <v>516</v>
      </c>
      <c r="G27" s="116" t="s">
        <v>444</v>
      </c>
      <c r="H27" s="117" t="s">
        <v>117</v>
      </c>
      <c r="I27" s="117" t="s">
        <v>139</v>
      </c>
      <c r="J27" s="117" t="s">
        <v>139</v>
      </c>
      <c r="K27" s="118" t="s">
        <v>175</v>
      </c>
      <c r="L27" s="118" t="s">
        <v>176</v>
      </c>
      <c r="M27" s="910"/>
      <c r="N27" s="910"/>
      <c r="O27" s="120">
        <v>0</v>
      </c>
      <c r="P27" s="352"/>
      <c r="Q27" s="352">
        <v>25000</v>
      </c>
      <c r="R27" s="352">
        <f aca="true" t="shared" si="1" ref="R27:R34">O27+P27+Q27</f>
        <v>25000</v>
      </c>
    </row>
    <row r="28" spans="4:19" ht="47.25">
      <c r="D28" s="714"/>
      <c r="E28" s="715"/>
      <c r="F28" s="116" t="s">
        <v>168</v>
      </c>
      <c r="G28" s="116" t="s">
        <v>445</v>
      </c>
      <c r="H28" s="117" t="s">
        <v>139</v>
      </c>
      <c r="I28" s="117" t="s">
        <v>139</v>
      </c>
      <c r="J28" s="117" t="s">
        <v>139</v>
      </c>
      <c r="K28" s="116" t="s">
        <v>517</v>
      </c>
      <c r="L28" s="116" t="s">
        <v>518</v>
      </c>
      <c r="M28" s="910"/>
      <c r="N28" s="910"/>
      <c r="O28" s="120">
        <v>0</v>
      </c>
      <c r="P28" s="352"/>
      <c r="Q28" s="352">
        <v>28000</v>
      </c>
      <c r="R28" s="352">
        <v>28000</v>
      </c>
      <c r="S28" s="90"/>
    </row>
    <row r="29" spans="4:23" ht="63">
      <c r="D29" s="714"/>
      <c r="E29" s="715"/>
      <c r="F29" s="116" t="s">
        <v>306</v>
      </c>
      <c r="G29" s="116" t="s">
        <v>446</v>
      </c>
      <c r="H29" s="117"/>
      <c r="I29" s="117" t="s">
        <v>139</v>
      </c>
      <c r="J29" s="117" t="s">
        <v>139</v>
      </c>
      <c r="K29" s="116" t="s">
        <v>307</v>
      </c>
      <c r="L29" s="116" t="s">
        <v>308</v>
      </c>
      <c r="M29" s="910"/>
      <c r="N29" s="910"/>
      <c r="O29" s="120">
        <v>0</v>
      </c>
      <c r="P29" s="352"/>
      <c r="Q29" s="352">
        <v>25000</v>
      </c>
      <c r="R29" s="352">
        <v>25000</v>
      </c>
      <c r="S29" s="420"/>
      <c r="T29" s="421"/>
      <c r="U29" s="421"/>
      <c r="W29" s="64"/>
    </row>
    <row r="30" spans="4:23" ht="228" customHeight="1">
      <c r="D30" s="714"/>
      <c r="E30" s="715"/>
      <c r="F30" s="116" t="s">
        <v>519</v>
      </c>
      <c r="G30" s="116" t="s">
        <v>447</v>
      </c>
      <c r="H30" s="117" t="s">
        <v>139</v>
      </c>
      <c r="I30" s="117" t="s">
        <v>139</v>
      </c>
      <c r="J30" s="117" t="s">
        <v>139</v>
      </c>
      <c r="K30" s="118" t="s">
        <v>520</v>
      </c>
      <c r="L30" s="345" t="s">
        <v>527</v>
      </c>
      <c r="M30" s="910"/>
      <c r="N30" s="910"/>
      <c r="O30" s="120">
        <v>0</v>
      </c>
      <c r="P30" s="352"/>
      <c r="Q30" s="352">
        <v>5000</v>
      </c>
      <c r="R30" s="407">
        <f t="shared" si="1"/>
        <v>5000</v>
      </c>
      <c r="S30" s="420"/>
      <c r="T30" s="421"/>
      <c r="U30" s="421"/>
      <c r="W30" s="64"/>
    </row>
    <row r="31" spans="4:18" ht="63">
      <c r="D31" s="714"/>
      <c r="E31" s="715"/>
      <c r="F31" s="116" t="s">
        <v>521</v>
      </c>
      <c r="G31" s="116" t="s">
        <v>448</v>
      </c>
      <c r="H31" s="117" t="s">
        <v>139</v>
      </c>
      <c r="I31" s="117" t="s">
        <v>139</v>
      </c>
      <c r="J31" s="117" t="s">
        <v>139</v>
      </c>
      <c r="K31" s="118" t="s">
        <v>440</v>
      </c>
      <c r="L31" s="118" t="s">
        <v>439</v>
      </c>
      <c r="M31" s="910"/>
      <c r="N31" s="910"/>
      <c r="O31" s="120">
        <v>0</v>
      </c>
      <c r="P31" s="352"/>
      <c r="Q31" s="352">
        <v>5000</v>
      </c>
      <c r="R31" s="407">
        <f t="shared" si="1"/>
        <v>5000</v>
      </c>
    </row>
    <row r="32" spans="4:19" ht="138" customHeight="1">
      <c r="D32" s="714"/>
      <c r="E32" s="715"/>
      <c r="F32" s="116" t="s">
        <v>449</v>
      </c>
      <c r="G32" s="116" t="s">
        <v>451</v>
      </c>
      <c r="H32" s="117"/>
      <c r="I32" s="117" t="s">
        <v>139</v>
      </c>
      <c r="J32" s="117" t="s">
        <v>139</v>
      </c>
      <c r="K32" s="118" t="s">
        <v>452</v>
      </c>
      <c r="L32" s="118" t="s">
        <v>450</v>
      </c>
      <c r="M32" s="910"/>
      <c r="N32" s="910"/>
      <c r="O32" s="120">
        <v>0</v>
      </c>
      <c r="P32" s="352"/>
      <c r="Q32" s="352">
        <v>10000</v>
      </c>
      <c r="R32" s="407">
        <f t="shared" si="1"/>
        <v>10000</v>
      </c>
      <c r="S32" s="64"/>
    </row>
    <row r="33" spans="4:18" ht="119.25" customHeight="1">
      <c r="D33" s="714"/>
      <c r="E33" s="715"/>
      <c r="F33" s="116" t="s">
        <v>510</v>
      </c>
      <c r="G33" s="116" t="s">
        <v>453</v>
      </c>
      <c r="H33" s="117"/>
      <c r="I33" s="117" t="s">
        <v>139</v>
      </c>
      <c r="J33" s="117" t="s">
        <v>139</v>
      </c>
      <c r="K33" s="118" t="s">
        <v>454</v>
      </c>
      <c r="L33" s="118" t="s">
        <v>455</v>
      </c>
      <c r="M33" s="910"/>
      <c r="N33" s="910"/>
      <c r="O33" s="120">
        <v>0</v>
      </c>
      <c r="P33" s="352"/>
      <c r="Q33" s="352">
        <v>6000</v>
      </c>
      <c r="R33" s="407">
        <f t="shared" si="1"/>
        <v>6000</v>
      </c>
    </row>
    <row r="34" spans="4:18" ht="31.5">
      <c r="D34" s="714"/>
      <c r="E34" s="715"/>
      <c r="F34" s="116" t="s">
        <v>170</v>
      </c>
      <c r="G34" s="116"/>
      <c r="H34" s="117" t="s">
        <v>139</v>
      </c>
      <c r="I34" s="117" t="s">
        <v>139</v>
      </c>
      <c r="J34" s="117" t="s">
        <v>139</v>
      </c>
      <c r="K34" s="118" t="s">
        <v>178</v>
      </c>
      <c r="L34" s="119" t="s">
        <v>179</v>
      </c>
      <c r="M34" s="911"/>
      <c r="N34" s="911"/>
      <c r="O34" s="120">
        <v>0</v>
      </c>
      <c r="P34" s="352"/>
      <c r="Q34" s="352">
        <v>3000</v>
      </c>
      <c r="R34" s="407">
        <f t="shared" si="1"/>
        <v>3000</v>
      </c>
    </row>
    <row r="35" spans="4:18" ht="46.5" customHeight="1">
      <c r="D35" s="714"/>
      <c r="E35" s="715"/>
      <c r="F35" s="378" t="s">
        <v>356</v>
      </c>
      <c r="G35" s="378"/>
      <c r="H35" s="36"/>
      <c r="I35" s="404"/>
      <c r="J35" s="404"/>
      <c r="K35" s="404"/>
      <c r="L35" s="320"/>
      <c r="M35" s="404" t="s">
        <v>13</v>
      </c>
      <c r="N35" s="718" t="s">
        <v>6</v>
      </c>
      <c r="O35" s="38">
        <v>0</v>
      </c>
      <c r="P35" s="38">
        <v>0</v>
      </c>
      <c r="Q35" s="38">
        <v>0</v>
      </c>
      <c r="R35" s="352">
        <f>O35+P35+Q35</f>
        <v>0</v>
      </c>
    </row>
    <row r="36" spans="4:18" ht="58.5" customHeight="1">
      <c r="D36" s="716"/>
      <c r="E36" s="717"/>
      <c r="F36" s="379" t="s">
        <v>356</v>
      </c>
      <c r="G36" s="379"/>
      <c r="H36" s="389"/>
      <c r="I36" s="389"/>
      <c r="J36" s="389"/>
      <c r="K36" s="290"/>
      <c r="L36" s="291"/>
      <c r="M36" s="287" t="s">
        <v>81</v>
      </c>
      <c r="N36" s="720"/>
      <c r="O36" s="269">
        <v>0</v>
      </c>
      <c r="P36" s="269">
        <v>0</v>
      </c>
      <c r="Q36" s="269">
        <v>0</v>
      </c>
      <c r="R36" s="380">
        <f>O36+P36+Q36</f>
        <v>0</v>
      </c>
    </row>
    <row r="37" spans="4:18" ht="58.5" customHeight="1">
      <c r="D37" s="710" t="s">
        <v>91</v>
      </c>
      <c r="E37" s="711"/>
      <c r="F37" s="381" t="s">
        <v>356</v>
      </c>
      <c r="G37" s="381"/>
      <c r="H37" s="404"/>
      <c r="I37" s="404"/>
      <c r="J37" s="404"/>
      <c r="K37" s="45"/>
      <c r="L37" s="320"/>
      <c r="M37" s="81" t="s">
        <v>87</v>
      </c>
      <c r="N37" s="404" t="s">
        <v>14</v>
      </c>
      <c r="O37" s="38">
        <v>0</v>
      </c>
      <c r="P37" s="38"/>
      <c r="Q37" s="38"/>
      <c r="R37" s="352"/>
    </row>
    <row r="38" spans="4:18" ht="58.5" customHeight="1" hidden="1">
      <c r="D38" s="712" t="s">
        <v>357</v>
      </c>
      <c r="E38" s="713"/>
      <c r="F38" s="351" t="s">
        <v>358</v>
      </c>
      <c r="G38" s="351"/>
      <c r="H38" s="36" t="s">
        <v>139</v>
      </c>
      <c r="I38" s="36" t="s">
        <v>139</v>
      </c>
      <c r="J38" s="404"/>
      <c r="K38" s="320" t="s">
        <v>361</v>
      </c>
      <c r="L38" s="320" t="s">
        <v>362</v>
      </c>
      <c r="M38" s="81" t="s">
        <v>81</v>
      </c>
      <c r="N38" s="718" t="s">
        <v>6</v>
      </c>
      <c r="O38" s="38">
        <v>0</v>
      </c>
      <c r="P38" s="38"/>
      <c r="Q38" s="38">
        <v>0</v>
      </c>
      <c r="R38" s="352">
        <f>O38+P38+Q38</f>
        <v>0</v>
      </c>
    </row>
    <row r="39" spans="4:18" ht="58.5" customHeight="1" hidden="1">
      <c r="D39" s="716"/>
      <c r="E39" s="717"/>
      <c r="F39" s="351" t="s">
        <v>359</v>
      </c>
      <c r="G39" s="351"/>
      <c r="H39" s="36" t="s">
        <v>139</v>
      </c>
      <c r="I39" s="36" t="s">
        <v>139</v>
      </c>
      <c r="J39" s="404"/>
      <c r="K39" s="320" t="s">
        <v>360</v>
      </c>
      <c r="L39" s="320" t="s">
        <v>363</v>
      </c>
      <c r="M39" s="81" t="s">
        <v>81</v>
      </c>
      <c r="N39" s="720"/>
      <c r="O39" s="38">
        <v>0</v>
      </c>
      <c r="P39" s="38"/>
      <c r="Q39" s="38">
        <v>0</v>
      </c>
      <c r="R39" s="352">
        <f>O39+P39+Q39</f>
        <v>0</v>
      </c>
    </row>
    <row r="40" spans="4:18" ht="21" customHeight="1">
      <c r="D40" s="388"/>
      <c r="E40" s="317"/>
      <c r="F40" s="730" t="s">
        <v>32</v>
      </c>
      <c r="G40" s="730"/>
      <c r="H40" s="730"/>
      <c r="I40" s="730"/>
      <c r="J40" s="730"/>
      <c r="K40" s="730"/>
      <c r="L40" s="730"/>
      <c r="M40" s="730"/>
      <c r="N40" s="731"/>
      <c r="O40" s="292">
        <f>O24+O25+O26+O27+O28+O29+O30+O31+O32+O33+O34+O35+O36+O37+O38+O39</f>
        <v>0</v>
      </c>
      <c r="P40" s="292">
        <f>P24+P25+P26+P27+P28+P29+P30+P31+P32+P33+P34+P35+P36+P37+P38+P39</f>
        <v>0</v>
      </c>
      <c r="Q40" s="292">
        <f>Q24+Q25+Q26+Q27+Q28+Q29+Q30+Q31+Q32+Q33+Q34+Q35+Q36+Q37+Q38+Q39</f>
        <v>132000</v>
      </c>
      <c r="R40" s="292">
        <f>R24+R25+R26+R27+R28+R29+R30+R31+R32+R33+R34+R35+R36+R37+R38+R39</f>
        <v>132000</v>
      </c>
    </row>
    <row r="41" spans="4:18" ht="20.25" customHeight="1">
      <c r="D41" s="724" t="s">
        <v>69</v>
      </c>
      <c r="E41" s="725"/>
      <c r="F41" s="725"/>
      <c r="G41" s="725"/>
      <c r="H41" s="725"/>
      <c r="I41" s="725"/>
      <c r="J41" s="725"/>
      <c r="K41" s="725"/>
      <c r="L41" s="725"/>
      <c r="M41" s="725"/>
      <c r="N41" s="725"/>
      <c r="O41" s="725"/>
      <c r="P41" s="725"/>
      <c r="Q41" s="725"/>
      <c r="R41" s="732"/>
    </row>
    <row r="42" spans="4:18" ht="87" customHeight="1">
      <c r="D42" s="710" t="s">
        <v>98</v>
      </c>
      <c r="E42" s="774"/>
      <c r="F42" s="774"/>
      <c r="G42" s="774"/>
      <c r="H42" s="774"/>
      <c r="I42" s="774"/>
      <c r="J42" s="774"/>
      <c r="K42" s="774"/>
      <c r="L42" s="774"/>
      <c r="M42" s="774"/>
      <c r="N42" s="774"/>
      <c r="O42" s="774"/>
      <c r="P42" s="774"/>
      <c r="Q42" s="774"/>
      <c r="R42" s="711"/>
    </row>
    <row r="43" spans="4:18" ht="123" customHeight="1" hidden="1">
      <c r="D43" s="708" t="s">
        <v>18</v>
      </c>
      <c r="E43" s="709"/>
      <c r="F43" s="320" t="s">
        <v>364</v>
      </c>
      <c r="G43" s="320"/>
      <c r="H43" s="404" t="s">
        <v>139</v>
      </c>
      <c r="I43" s="404" t="s">
        <v>139</v>
      </c>
      <c r="J43" s="404"/>
      <c r="K43" s="320" t="s">
        <v>365</v>
      </c>
      <c r="L43" s="320" t="s">
        <v>366</v>
      </c>
      <c r="M43" s="404" t="s">
        <v>35</v>
      </c>
      <c r="N43" s="404" t="s">
        <v>16</v>
      </c>
      <c r="O43" s="38"/>
      <c r="P43" s="38">
        <v>0</v>
      </c>
      <c r="Q43" s="38"/>
      <c r="R43" s="38">
        <f>Q43+P43+O43</f>
        <v>0</v>
      </c>
    </row>
    <row r="44" spans="4:18" ht="311.25" customHeight="1" hidden="1">
      <c r="D44" s="710" t="s">
        <v>86</v>
      </c>
      <c r="E44" s="711"/>
      <c r="F44" s="320" t="s">
        <v>367</v>
      </c>
      <c r="G44" s="320"/>
      <c r="H44" s="36" t="s">
        <v>139</v>
      </c>
      <c r="I44" s="36"/>
      <c r="J44" s="404"/>
      <c r="K44" s="387" t="s">
        <v>368</v>
      </c>
      <c r="L44" s="387" t="s">
        <v>369</v>
      </c>
      <c r="M44" s="404" t="s">
        <v>35</v>
      </c>
      <c r="N44" s="404" t="s">
        <v>16</v>
      </c>
      <c r="O44" s="38"/>
      <c r="P44" s="38">
        <v>0</v>
      </c>
      <c r="Q44" s="38"/>
      <c r="R44" s="38">
        <f>Q44+P44+O44</f>
        <v>0</v>
      </c>
    </row>
    <row r="45" spans="4:18" ht="66" customHeight="1">
      <c r="D45" s="710" t="s">
        <v>19</v>
      </c>
      <c r="E45" s="711"/>
      <c r="F45" s="350" t="s">
        <v>370</v>
      </c>
      <c r="G45" s="350"/>
      <c r="H45" s="36"/>
      <c r="I45" s="404"/>
      <c r="J45" s="404"/>
      <c r="K45" s="350"/>
      <c r="L45" s="350"/>
      <c r="M45" s="389" t="s">
        <v>35</v>
      </c>
      <c r="N45" s="389" t="s">
        <v>106</v>
      </c>
      <c r="O45" s="38"/>
      <c r="P45" s="38"/>
      <c r="Q45" s="38"/>
      <c r="R45" s="38">
        <f>Q45+P45+O45</f>
        <v>0</v>
      </c>
    </row>
    <row r="46" spans="4:19" ht="137.25" customHeight="1" hidden="1">
      <c r="D46" s="710" t="s">
        <v>20</v>
      </c>
      <c r="E46" s="711"/>
      <c r="F46" s="320" t="s">
        <v>371</v>
      </c>
      <c r="G46" s="320"/>
      <c r="H46" s="36" t="s">
        <v>139</v>
      </c>
      <c r="I46" s="36" t="s">
        <v>139</v>
      </c>
      <c r="J46" s="36" t="s">
        <v>139</v>
      </c>
      <c r="K46" s="320" t="s">
        <v>372</v>
      </c>
      <c r="L46" s="320" t="s">
        <v>373</v>
      </c>
      <c r="M46" s="404" t="s">
        <v>374</v>
      </c>
      <c r="N46" s="404" t="s">
        <v>107</v>
      </c>
      <c r="O46" s="38">
        <v>0</v>
      </c>
      <c r="P46" s="38">
        <v>0</v>
      </c>
      <c r="Q46" s="38"/>
      <c r="R46" s="38">
        <f>Q46+P46+O46</f>
        <v>0</v>
      </c>
      <c r="S46" s="41"/>
    </row>
    <row r="47" spans="4:18" ht="21" customHeight="1">
      <c r="D47" s="729" t="s">
        <v>34</v>
      </c>
      <c r="E47" s="730"/>
      <c r="F47" s="730"/>
      <c r="G47" s="730"/>
      <c r="H47" s="730"/>
      <c r="I47" s="730"/>
      <c r="J47" s="730"/>
      <c r="K47" s="730"/>
      <c r="L47" s="730"/>
      <c r="M47" s="730"/>
      <c r="N47" s="731"/>
      <c r="O47" s="63">
        <f>O43+O44+O46</f>
        <v>0</v>
      </c>
      <c r="P47" s="63">
        <f>P43+P44+P46</f>
        <v>0</v>
      </c>
      <c r="Q47" s="63">
        <f>Q43+Q44+Q46</f>
        <v>0</v>
      </c>
      <c r="R47" s="63">
        <f>R43+R44+R46</f>
        <v>0</v>
      </c>
    </row>
    <row r="48" spans="4:18" ht="47.25" customHeight="1">
      <c r="D48" s="724" t="s">
        <v>522</v>
      </c>
      <c r="E48" s="725"/>
      <c r="F48" s="725"/>
      <c r="G48" s="725"/>
      <c r="H48" s="725"/>
      <c r="I48" s="725"/>
      <c r="J48" s="725"/>
      <c r="K48" s="725"/>
      <c r="L48" s="725"/>
      <c r="M48" s="725"/>
      <c r="N48" s="725"/>
      <c r="O48" s="725"/>
      <c r="P48" s="725"/>
      <c r="Q48" s="725"/>
      <c r="R48" s="732"/>
    </row>
    <row r="49" spans="4:18" ht="75" customHeight="1">
      <c r="D49" s="780" t="s">
        <v>99</v>
      </c>
      <c r="E49" s="781"/>
      <c r="F49" s="781"/>
      <c r="G49" s="781"/>
      <c r="H49" s="781"/>
      <c r="I49" s="781"/>
      <c r="J49" s="781"/>
      <c r="K49" s="781"/>
      <c r="L49" s="781"/>
      <c r="M49" s="781"/>
      <c r="N49" s="781"/>
      <c r="O49" s="781"/>
      <c r="P49" s="781"/>
      <c r="Q49" s="781"/>
      <c r="R49" s="782"/>
    </row>
    <row r="50" spans="4:18" ht="60.75" customHeight="1">
      <c r="D50" s="712" t="s">
        <v>85</v>
      </c>
      <c r="E50" s="713"/>
      <c r="F50" s="272" t="s">
        <v>343</v>
      </c>
      <c r="G50" s="272" t="s">
        <v>343</v>
      </c>
      <c r="H50" s="36" t="s">
        <v>117</v>
      </c>
      <c r="I50" s="36" t="s">
        <v>117</v>
      </c>
      <c r="J50" s="36" t="s">
        <v>117</v>
      </c>
      <c r="K50" s="93" t="s">
        <v>378</v>
      </c>
      <c r="L50" s="89" t="s">
        <v>379</v>
      </c>
      <c r="M50" s="718" t="s">
        <v>7</v>
      </c>
      <c r="N50" s="718" t="s">
        <v>108</v>
      </c>
      <c r="O50" s="274">
        <v>0</v>
      </c>
      <c r="P50" s="38">
        <v>5000</v>
      </c>
      <c r="Q50" s="38">
        <v>0</v>
      </c>
      <c r="R50" s="38">
        <f>Q50+P50+O50</f>
        <v>5000</v>
      </c>
    </row>
    <row r="51" spans="4:18" ht="82.5" customHeight="1">
      <c r="D51" s="714"/>
      <c r="E51" s="715"/>
      <c r="F51" s="89" t="s">
        <v>345</v>
      </c>
      <c r="G51" s="89" t="s">
        <v>345</v>
      </c>
      <c r="H51" s="36" t="s">
        <v>117</v>
      </c>
      <c r="I51" s="36" t="s">
        <v>117</v>
      </c>
      <c r="J51" s="36" t="s">
        <v>117</v>
      </c>
      <c r="K51" s="93" t="s">
        <v>377</v>
      </c>
      <c r="L51" s="89" t="s">
        <v>380</v>
      </c>
      <c r="M51" s="719"/>
      <c r="N51" s="719"/>
      <c r="O51" s="274">
        <v>0</v>
      </c>
      <c r="P51" s="38">
        <v>10000</v>
      </c>
      <c r="Q51" s="38">
        <v>0</v>
      </c>
      <c r="R51" s="38">
        <f>Q51+P51+O51</f>
        <v>10000</v>
      </c>
    </row>
    <row r="52" spans="4:18" ht="141.75" customHeight="1">
      <c r="D52" s="712" t="s">
        <v>21</v>
      </c>
      <c r="E52" s="713"/>
      <c r="F52" s="42" t="s">
        <v>383</v>
      </c>
      <c r="G52" s="42" t="s">
        <v>457</v>
      </c>
      <c r="H52" s="100" t="s">
        <v>117</v>
      </c>
      <c r="I52" s="94"/>
      <c r="J52" s="94"/>
      <c r="K52" s="42" t="s">
        <v>441</v>
      </c>
      <c r="L52" s="42" t="s">
        <v>456</v>
      </c>
      <c r="M52" s="905" t="s">
        <v>74</v>
      </c>
      <c r="N52" s="718" t="s">
        <v>3</v>
      </c>
      <c r="O52" s="38">
        <v>0</v>
      </c>
      <c r="P52" s="38"/>
      <c r="Q52" s="38">
        <v>38700</v>
      </c>
      <c r="R52" s="38">
        <f aca="true" t="shared" si="2" ref="R52:R58">O52+P52+Q52</f>
        <v>38700</v>
      </c>
    </row>
    <row r="53" spans="4:18" ht="78" customHeight="1">
      <c r="D53" s="714"/>
      <c r="E53" s="715"/>
      <c r="F53" s="42" t="s">
        <v>524</v>
      </c>
      <c r="G53" s="42" t="s">
        <v>523</v>
      </c>
      <c r="H53" s="100"/>
      <c r="I53" s="94"/>
      <c r="J53" s="94" t="s">
        <v>117</v>
      </c>
      <c r="K53" s="42" t="s">
        <v>525</v>
      </c>
      <c r="L53" s="42" t="s">
        <v>526</v>
      </c>
      <c r="M53" s="905"/>
      <c r="N53" s="719"/>
      <c r="O53" s="38"/>
      <c r="P53" s="38"/>
      <c r="Q53" s="38">
        <v>520</v>
      </c>
      <c r="R53" s="38">
        <f t="shared" si="2"/>
        <v>520</v>
      </c>
    </row>
    <row r="54" spans="4:18" ht="77.25" customHeight="1">
      <c r="D54" s="714"/>
      <c r="E54" s="715"/>
      <c r="F54" s="356" t="s">
        <v>458</v>
      </c>
      <c r="G54" s="356" t="s">
        <v>458</v>
      </c>
      <c r="H54" s="100"/>
      <c r="I54" s="100"/>
      <c r="J54" s="100" t="s">
        <v>117</v>
      </c>
      <c r="K54" s="357" t="s">
        <v>459</v>
      </c>
      <c r="L54" s="357" t="s">
        <v>460</v>
      </c>
      <c r="M54" s="905"/>
      <c r="N54" s="719"/>
      <c r="O54" s="38"/>
      <c r="P54" s="38"/>
      <c r="Q54" s="38">
        <v>10000</v>
      </c>
      <c r="R54" s="422">
        <f t="shared" si="2"/>
        <v>10000</v>
      </c>
    </row>
    <row r="55" spans="4:18" ht="116.25" customHeight="1">
      <c r="D55" s="714"/>
      <c r="E55" s="715"/>
      <c r="F55" s="42" t="s">
        <v>119</v>
      </c>
      <c r="G55" s="357" t="s">
        <v>461</v>
      </c>
      <c r="H55" s="260"/>
      <c r="I55" s="260" t="s">
        <v>117</v>
      </c>
      <c r="J55" s="260"/>
      <c r="K55" s="42" t="s">
        <v>120</v>
      </c>
      <c r="L55" s="382" t="s">
        <v>462</v>
      </c>
      <c r="M55" s="905"/>
      <c r="N55" s="719"/>
      <c r="O55" s="38">
        <v>0</v>
      </c>
      <c r="P55" s="38">
        <v>0</v>
      </c>
      <c r="Q55" s="38">
        <v>8000</v>
      </c>
      <c r="R55" s="422">
        <f t="shared" si="2"/>
        <v>8000</v>
      </c>
    </row>
    <row r="56" spans="4:18" ht="118.5" customHeight="1">
      <c r="D56" s="714"/>
      <c r="E56" s="715"/>
      <c r="F56" s="42" t="s">
        <v>122</v>
      </c>
      <c r="G56" s="357" t="s">
        <v>463</v>
      </c>
      <c r="H56" s="260"/>
      <c r="I56" s="260" t="s">
        <v>117</v>
      </c>
      <c r="J56" s="260" t="s">
        <v>117</v>
      </c>
      <c r="K56" s="357" t="s">
        <v>464</v>
      </c>
      <c r="L56" s="357" t="s">
        <v>465</v>
      </c>
      <c r="M56" s="905"/>
      <c r="N56" s="719"/>
      <c r="O56" s="38">
        <v>0</v>
      </c>
      <c r="P56" s="38"/>
      <c r="Q56" s="38">
        <v>3750</v>
      </c>
      <c r="R56" s="422">
        <f t="shared" si="2"/>
        <v>3750</v>
      </c>
    </row>
    <row r="57" spans="4:22" ht="63" customHeight="1">
      <c r="D57" s="710" t="s">
        <v>22</v>
      </c>
      <c r="E57" s="711"/>
      <c r="F57" s="353" t="s">
        <v>356</v>
      </c>
      <c r="G57" s="353"/>
      <c r="H57" s="354"/>
      <c r="I57" s="43"/>
      <c r="J57" s="43"/>
      <c r="K57" s="43"/>
      <c r="L57" s="355"/>
      <c r="M57" s="391" t="s">
        <v>84</v>
      </c>
      <c r="N57" s="404" t="s">
        <v>110</v>
      </c>
      <c r="O57" s="38"/>
      <c r="P57" s="38"/>
      <c r="Q57" s="38"/>
      <c r="R57" s="38">
        <f t="shared" si="2"/>
        <v>0</v>
      </c>
      <c r="S57" s="41"/>
      <c r="T57" s="41"/>
      <c r="U57" s="41"/>
      <c r="V57" s="41"/>
    </row>
    <row r="58" spans="4:18" ht="82.5" customHeight="1">
      <c r="D58" s="712" t="s">
        <v>23</v>
      </c>
      <c r="E58" s="713"/>
      <c r="F58" s="891" t="s">
        <v>180</v>
      </c>
      <c r="G58" s="89" t="s">
        <v>235</v>
      </c>
      <c r="H58" s="324"/>
      <c r="I58" s="324" t="s">
        <v>139</v>
      </c>
      <c r="J58" s="324"/>
      <c r="K58" s="325" t="s">
        <v>236</v>
      </c>
      <c r="L58" s="325" t="s">
        <v>237</v>
      </c>
      <c r="M58" s="718" t="s">
        <v>13</v>
      </c>
      <c r="N58" s="898" t="s">
        <v>47</v>
      </c>
      <c r="O58" s="893">
        <v>0</v>
      </c>
      <c r="P58" s="894">
        <v>50000</v>
      </c>
      <c r="Q58" s="893">
        <v>0</v>
      </c>
      <c r="R58" s="896">
        <f t="shared" si="2"/>
        <v>50000</v>
      </c>
    </row>
    <row r="59" spans="4:18" ht="66.75" customHeight="1">
      <c r="D59" s="714"/>
      <c r="E59" s="715"/>
      <c r="F59" s="892"/>
      <c r="G59" s="89" t="s">
        <v>238</v>
      </c>
      <c r="H59" s="324"/>
      <c r="I59" s="324"/>
      <c r="J59" s="324" t="s">
        <v>139</v>
      </c>
      <c r="K59" s="325" t="s">
        <v>239</v>
      </c>
      <c r="L59" s="325" t="s">
        <v>240</v>
      </c>
      <c r="M59" s="719"/>
      <c r="N59" s="899"/>
      <c r="O59" s="893"/>
      <c r="P59" s="895"/>
      <c r="Q59" s="893"/>
      <c r="R59" s="897"/>
    </row>
    <row r="60" spans="4:18" ht="75">
      <c r="D60" s="714"/>
      <c r="E60" s="715"/>
      <c r="F60" s="89" t="s">
        <v>181</v>
      </c>
      <c r="G60" s="89" t="s">
        <v>241</v>
      </c>
      <c r="H60" s="324"/>
      <c r="I60" s="324"/>
      <c r="J60" s="324" t="s">
        <v>139</v>
      </c>
      <c r="K60" s="325" t="s">
        <v>242</v>
      </c>
      <c r="L60" s="325" t="s">
        <v>243</v>
      </c>
      <c r="M60" s="719"/>
      <c r="N60" s="899"/>
      <c r="O60" s="326">
        <v>0</v>
      </c>
      <c r="P60" s="401">
        <v>40000</v>
      </c>
      <c r="Q60" s="326">
        <v>0</v>
      </c>
      <c r="R60" s="402">
        <f>O60+P60+Q60</f>
        <v>40000</v>
      </c>
    </row>
    <row r="61" spans="4:20" ht="56.25">
      <c r="D61" s="714"/>
      <c r="E61" s="715"/>
      <c r="F61" s="89" t="s">
        <v>184</v>
      </c>
      <c r="G61" s="89" t="s">
        <v>244</v>
      </c>
      <c r="H61" s="324" t="s">
        <v>139</v>
      </c>
      <c r="I61" s="324" t="s">
        <v>139</v>
      </c>
      <c r="J61" s="324" t="s">
        <v>139</v>
      </c>
      <c r="K61" s="325" t="s">
        <v>245</v>
      </c>
      <c r="L61" s="325"/>
      <c r="M61" s="719"/>
      <c r="N61" s="899"/>
      <c r="O61" s="400">
        <v>0</v>
      </c>
      <c r="P61" s="401">
        <v>6660</v>
      </c>
      <c r="Q61" s="400">
        <v>0</v>
      </c>
      <c r="R61" s="402">
        <f>O61+P61+Q61</f>
        <v>6660</v>
      </c>
      <c r="T61" s="41"/>
    </row>
    <row r="62" spans="4:20" ht="60.75" customHeight="1">
      <c r="D62" s="714"/>
      <c r="E62" s="715"/>
      <c r="F62" s="891" t="s">
        <v>186</v>
      </c>
      <c r="G62" s="89" t="s">
        <v>249</v>
      </c>
      <c r="H62" s="324" t="s">
        <v>139</v>
      </c>
      <c r="I62" s="324" t="s">
        <v>139</v>
      </c>
      <c r="J62" s="324"/>
      <c r="K62" s="325" t="s">
        <v>250</v>
      </c>
      <c r="L62" s="325" t="s">
        <v>251</v>
      </c>
      <c r="M62" s="719"/>
      <c r="N62" s="899"/>
      <c r="O62" s="763">
        <v>0</v>
      </c>
      <c r="P62" s="901">
        <v>8000</v>
      </c>
      <c r="Q62" s="763">
        <v>0</v>
      </c>
      <c r="R62" s="903">
        <f>O62+P62+Q62</f>
        <v>8000</v>
      </c>
      <c r="T62" s="41"/>
    </row>
    <row r="63" spans="4:20" ht="59.25" customHeight="1">
      <c r="D63" s="714"/>
      <c r="E63" s="715"/>
      <c r="F63" s="892"/>
      <c r="G63" s="89" t="s">
        <v>433</v>
      </c>
      <c r="H63" s="324"/>
      <c r="I63" s="324"/>
      <c r="J63" s="324" t="s">
        <v>139</v>
      </c>
      <c r="K63" s="325" t="s">
        <v>250</v>
      </c>
      <c r="L63" s="325" t="s">
        <v>434</v>
      </c>
      <c r="M63" s="390"/>
      <c r="N63" s="900"/>
      <c r="O63" s="765"/>
      <c r="P63" s="902"/>
      <c r="Q63" s="765"/>
      <c r="R63" s="904"/>
      <c r="T63" s="41"/>
    </row>
    <row r="64" spans="4:20" ht="78.75" customHeight="1" hidden="1">
      <c r="D64" s="712" t="s">
        <v>25</v>
      </c>
      <c r="E64" s="713"/>
      <c r="F64" s="320"/>
      <c r="G64" s="320"/>
      <c r="H64" s="36"/>
      <c r="I64" s="36"/>
      <c r="J64" s="36"/>
      <c r="K64" s="36"/>
      <c r="L64" s="320"/>
      <c r="M64" s="66" t="s">
        <v>29</v>
      </c>
      <c r="N64" s="389" t="s">
        <v>109</v>
      </c>
      <c r="O64" s="269"/>
      <c r="P64" s="269"/>
      <c r="Q64" s="269"/>
      <c r="R64" s="403"/>
      <c r="T64" s="41"/>
    </row>
    <row r="65" spans="4:18" ht="131.25">
      <c r="D65" s="714"/>
      <c r="E65" s="715"/>
      <c r="F65" s="125" t="s">
        <v>226</v>
      </c>
      <c r="G65" s="125"/>
      <c r="H65" s="36" t="s">
        <v>139</v>
      </c>
      <c r="I65" s="36" t="s">
        <v>139</v>
      </c>
      <c r="J65" s="36"/>
      <c r="K65" s="125" t="s">
        <v>255</v>
      </c>
      <c r="L65" s="125" t="s">
        <v>252</v>
      </c>
      <c r="M65" s="404" t="s">
        <v>29</v>
      </c>
      <c r="N65" s="404" t="s">
        <v>3</v>
      </c>
      <c r="O65" s="38">
        <v>10000</v>
      </c>
      <c r="P65" s="38"/>
      <c r="Q65" s="38">
        <v>5000</v>
      </c>
      <c r="R65" s="38">
        <f>Q65+P65+O65</f>
        <v>15000</v>
      </c>
    </row>
    <row r="66" spans="4:18" ht="61.5" customHeight="1" hidden="1">
      <c r="D66" s="714"/>
      <c r="E66" s="715"/>
      <c r="F66" s="300" t="s">
        <v>386</v>
      </c>
      <c r="G66" s="300"/>
      <c r="H66" s="36" t="s">
        <v>139</v>
      </c>
      <c r="I66" s="36"/>
      <c r="J66" s="36"/>
      <c r="K66" s="125" t="s">
        <v>387</v>
      </c>
      <c r="L66" s="125" t="s">
        <v>388</v>
      </c>
      <c r="M66" s="404" t="s">
        <v>35</v>
      </c>
      <c r="N66" s="404" t="s">
        <v>509</v>
      </c>
      <c r="O66" s="38"/>
      <c r="P66" s="38"/>
      <c r="Q66" s="38">
        <v>0</v>
      </c>
      <c r="R66" s="38">
        <f>O66+P66+Q66</f>
        <v>0</v>
      </c>
    </row>
    <row r="67" spans="4:23" ht="106.5" customHeight="1">
      <c r="D67" s="714"/>
      <c r="E67" s="715"/>
      <c r="F67" s="126" t="s">
        <v>223</v>
      </c>
      <c r="G67" s="126" t="s">
        <v>223</v>
      </c>
      <c r="H67" s="383" t="s">
        <v>139</v>
      </c>
      <c r="I67" s="383" t="s">
        <v>139</v>
      </c>
      <c r="J67" s="383" t="s">
        <v>139</v>
      </c>
      <c r="K67" s="129" t="s">
        <v>436</v>
      </c>
      <c r="L67" s="302" t="s">
        <v>435</v>
      </c>
      <c r="M67" s="389" t="s">
        <v>29</v>
      </c>
      <c r="N67" s="390" t="s">
        <v>3</v>
      </c>
      <c r="O67" s="384"/>
      <c r="P67" s="352"/>
      <c r="Q67" s="352">
        <v>6490</v>
      </c>
      <c r="R67" s="407">
        <f>Q67+P67+O67</f>
        <v>6490</v>
      </c>
      <c r="S67" s="64"/>
      <c r="T67" s="64"/>
      <c r="U67" s="64"/>
      <c r="V67" s="64"/>
      <c r="W67" s="64"/>
    </row>
    <row r="68" spans="4:23" ht="37.5" customHeight="1">
      <c r="D68" s="714"/>
      <c r="E68" s="715"/>
      <c r="F68" s="320" t="s">
        <v>227</v>
      </c>
      <c r="G68" s="320" t="s">
        <v>292</v>
      </c>
      <c r="H68" s="383"/>
      <c r="I68" s="385" t="s">
        <v>139</v>
      </c>
      <c r="J68" s="383"/>
      <c r="K68" s="358" t="s">
        <v>258</v>
      </c>
      <c r="L68" s="358" t="s">
        <v>259</v>
      </c>
      <c r="M68" s="404" t="s">
        <v>29</v>
      </c>
      <c r="N68" s="404" t="s">
        <v>3</v>
      </c>
      <c r="O68" s="352"/>
      <c r="P68" s="352"/>
      <c r="Q68" s="352"/>
      <c r="R68" s="352">
        <f>Q68+P68+O68</f>
        <v>0</v>
      </c>
      <c r="W68" s="64"/>
    </row>
    <row r="69" spans="4:18" ht="99.75" customHeight="1">
      <c r="D69" s="716"/>
      <c r="E69" s="717"/>
      <c r="F69" s="127" t="s">
        <v>225</v>
      </c>
      <c r="G69" s="127" t="s">
        <v>225</v>
      </c>
      <c r="H69" s="404" t="s">
        <v>139</v>
      </c>
      <c r="I69" s="404" t="s">
        <v>139</v>
      </c>
      <c r="J69" s="404" t="s">
        <v>139</v>
      </c>
      <c r="K69" s="125" t="s">
        <v>437</v>
      </c>
      <c r="L69" s="125" t="s">
        <v>438</v>
      </c>
      <c r="M69" s="67" t="s">
        <v>81</v>
      </c>
      <c r="N69" s="404" t="s">
        <v>3</v>
      </c>
      <c r="O69" s="224">
        <v>2000</v>
      </c>
      <c r="P69" s="38"/>
      <c r="Q69" s="38"/>
      <c r="R69" s="38">
        <f>Q69+P69+O69</f>
        <v>2000</v>
      </c>
    </row>
    <row r="70" spans="4:24" ht="21" customHeight="1">
      <c r="D70" s="729" t="s">
        <v>33</v>
      </c>
      <c r="E70" s="730"/>
      <c r="F70" s="730"/>
      <c r="G70" s="730"/>
      <c r="H70" s="730"/>
      <c r="I70" s="730"/>
      <c r="J70" s="730"/>
      <c r="K70" s="730"/>
      <c r="L70" s="730"/>
      <c r="M70" s="730"/>
      <c r="N70" s="731"/>
      <c r="O70" s="63">
        <f>SUM(O50:O69)</f>
        <v>12000</v>
      </c>
      <c r="P70" s="63">
        <f>SUM(P50:P69)</f>
        <v>119660</v>
      </c>
      <c r="Q70" s="63">
        <f>SUM(Q50:Q69)</f>
        <v>72460</v>
      </c>
      <c r="R70" s="63">
        <f>R50+R52+R55+R56+R57+R58+R60+R61+R62+R65+R67+R68+R69+R51+R66+R54+R53</f>
        <v>204120</v>
      </c>
      <c r="T70" s="64"/>
      <c r="U70" s="64"/>
      <c r="V70" s="64"/>
      <c r="X70" s="64"/>
    </row>
    <row r="71" spans="4:20" ht="20.25" customHeight="1">
      <c r="D71" s="729" t="s">
        <v>63</v>
      </c>
      <c r="E71" s="730"/>
      <c r="F71" s="730"/>
      <c r="G71" s="730"/>
      <c r="H71" s="730"/>
      <c r="I71" s="730"/>
      <c r="J71" s="730"/>
      <c r="K71" s="730"/>
      <c r="L71" s="730"/>
      <c r="M71" s="730"/>
      <c r="N71" s="731"/>
      <c r="O71" s="63">
        <f>O18+O21+O40+O47+O70</f>
        <v>12000</v>
      </c>
      <c r="P71" s="63">
        <f>P18+P21+P40+P47+P70+R16</f>
        <v>119660</v>
      </c>
      <c r="Q71" s="63">
        <f>Q18+Q21+Q40+Q47+Q70</f>
        <v>214460</v>
      </c>
      <c r="R71" s="63">
        <f>R70+R47+R40+R21+R18</f>
        <v>346120</v>
      </c>
      <c r="T71" s="64"/>
    </row>
    <row r="72" spans="4:18" ht="14.25" customHeight="1">
      <c r="D72" s="47"/>
      <c r="E72" s="48"/>
      <c r="F72" s="48"/>
      <c r="G72" s="48"/>
      <c r="H72" s="49"/>
      <c r="I72" s="49"/>
      <c r="J72" s="49"/>
      <c r="K72" s="49"/>
      <c r="L72" s="48"/>
      <c r="M72" s="48"/>
      <c r="N72" s="48"/>
      <c r="O72" s="50"/>
      <c r="P72" s="50"/>
      <c r="Q72" s="50"/>
      <c r="R72" s="50"/>
    </row>
    <row r="73" spans="4:18" ht="20.25" customHeight="1">
      <c r="D73" s="47"/>
      <c r="E73" s="48"/>
      <c r="F73" s="48"/>
      <c r="G73" s="48"/>
      <c r="H73" s="49"/>
      <c r="I73" s="49"/>
      <c r="J73" s="49"/>
      <c r="K73" s="49"/>
      <c r="L73" s="48"/>
      <c r="M73" s="48"/>
      <c r="N73" s="48"/>
      <c r="O73" s="50"/>
      <c r="P73" s="50"/>
      <c r="Q73" s="50"/>
      <c r="R73" s="50"/>
    </row>
    <row r="74" spans="4:12" ht="28.5" customHeight="1">
      <c r="D74" s="766" t="s">
        <v>528</v>
      </c>
      <c r="E74" s="768"/>
      <c r="F74" s="768"/>
      <c r="G74" s="768"/>
      <c r="H74" s="768"/>
      <c r="I74" s="768"/>
      <c r="J74" s="768"/>
      <c r="K74" s="51"/>
      <c r="L74" s="51"/>
    </row>
    <row r="75" spans="4:18" ht="28.5" customHeight="1">
      <c r="D75" s="399"/>
      <c r="E75" s="53" t="s">
        <v>64</v>
      </c>
      <c r="F75" s="399" t="s">
        <v>43</v>
      </c>
      <c r="G75" s="321" t="s">
        <v>44</v>
      </c>
      <c r="H75" s="766" t="s">
        <v>467</v>
      </c>
      <c r="I75" s="768"/>
      <c r="J75" s="767"/>
      <c r="K75" s="398"/>
      <c r="L75" s="51"/>
      <c r="N75" s="319" t="s">
        <v>466</v>
      </c>
      <c r="O75" s="54"/>
      <c r="P75" s="733">
        <f>R69+R68+R67+R65+R51+R50</f>
        <v>38490</v>
      </c>
      <c r="Q75" s="734"/>
      <c r="R75" s="735"/>
    </row>
    <row r="76" spans="4:18" ht="21" customHeight="1">
      <c r="D76" s="319" t="s">
        <v>10</v>
      </c>
      <c r="E76" s="307">
        <f>F76+H76</f>
        <v>0</v>
      </c>
      <c r="F76" s="308">
        <v>0</v>
      </c>
      <c r="G76" s="322"/>
      <c r="H76" s="726">
        <v>0</v>
      </c>
      <c r="I76" s="727"/>
      <c r="J76" s="728"/>
      <c r="K76" s="393"/>
      <c r="L76" s="55"/>
      <c r="M76" s="33"/>
      <c r="N76" s="319" t="s">
        <v>57</v>
      </c>
      <c r="O76" s="319"/>
      <c r="P76" s="733">
        <f>R18</f>
        <v>10000</v>
      </c>
      <c r="Q76" s="734"/>
      <c r="R76" s="735"/>
    </row>
    <row r="77" spans="4:18" ht="21" customHeight="1">
      <c r="D77" s="319" t="s">
        <v>6</v>
      </c>
      <c r="E77" s="307">
        <f>G77+H77+F77</f>
        <v>0</v>
      </c>
      <c r="F77" s="308">
        <f>O35+O36+O38+O39</f>
        <v>0</v>
      </c>
      <c r="G77" s="322">
        <f>P35+P36+P38+P39</f>
        <v>0</v>
      </c>
      <c r="H77" s="726">
        <f>Q35+Q36+Q38+Q39</f>
        <v>0</v>
      </c>
      <c r="I77" s="727"/>
      <c r="J77" s="728"/>
      <c r="K77" s="393"/>
      <c r="L77" s="55"/>
      <c r="M77" s="34"/>
      <c r="N77" s="319" t="s">
        <v>58</v>
      </c>
      <c r="O77" s="54"/>
      <c r="P77" s="733">
        <f>R62+R61+R60+R58+R34+R33+R32+R31+R30+R29+R28+R27+R26+R25+R46+R45+R44+R43+R66</f>
        <v>236660</v>
      </c>
      <c r="Q77" s="734"/>
      <c r="R77" s="735"/>
    </row>
    <row r="78" spans="4:19" ht="21.75" customHeight="1">
      <c r="D78" s="319" t="s">
        <v>3</v>
      </c>
      <c r="E78" s="307">
        <f>F78+G78+H78</f>
        <v>216460</v>
      </c>
      <c r="F78" s="308">
        <f>O25+O26+O27+O28+O29+O30+O31+O32+O33+O34+O46+O52+O54+O55+O56+O65+O67+O68+O69</f>
        <v>12000</v>
      </c>
      <c r="G78" s="322">
        <f>P25+P26+P27+P28+P29+P30+P31+P32+P33+P34+P46+P52+P54+P55+P56+P65+P67+P68+P69</f>
        <v>0</v>
      </c>
      <c r="H78" s="726">
        <f>Q25+Q26+Q27+Q28+Q29+Q30+Q31+Q32+Q33+Q34+Q46+Q52+Q54+Q55+Q56+Q65+Q67+Q68+Q69+R53</f>
        <v>204460</v>
      </c>
      <c r="I78" s="727"/>
      <c r="J78" s="728"/>
      <c r="K78" s="393"/>
      <c r="L78" s="55"/>
      <c r="M78" s="34"/>
      <c r="N78" s="319" t="s">
        <v>392</v>
      </c>
      <c r="O78" s="54"/>
      <c r="P78" s="733">
        <f>R39+R38</f>
        <v>0</v>
      </c>
      <c r="Q78" s="734"/>
      <c r="R78" s="735"/>
      <c r="S78" s="56"/>
    </row>
    <row r="79" spans="4:18" ht="21" customHeight="1">
      <c r="D79" s="319" t="s">
        <v>17</v>
      </c>
      <c r="E79" s="307">
        <f>G79+H79+F79</f>
        <v>15000</v>
      </c>
      <c r="F79" s="308">
        <f>O50+O51</f>
        <v>0</v>
      </c>
      <c r="G79" s="322">
        <f>P50+P51</f>
        <v>15000</v>
      </c>
      <c r="H79" s="726">
        <f>Q50+Q51</f>
        <v>0</v>
      </c>
      <c r="I79" s="727"/>
      <c r="J79" s="728"/>
      <c r="K79" s="393"/>
      <c r="L79" s="55"/>
      <c r="M79" s="34"/>
      <c r="N79" s="736" t="s">
        <v>59</v>
      </c>
      <c r="O79" s="737"/>
      <c r="P79" s="733">
        <f>R56+R55+R52+R54+R53</f>
        <v>60970</v>
      </c>
      <c r="Q79" s="734"/>
      <c r="R79" s="735"/>
    </row>
    <row r="80" spans="4:18" ht="21" customHeight="1">
      <c r="D80" s="319" t="s">
        <v>12</v>
      </c>
      <c r="E80" s="307">
        <f>G80+H80+F80</f>
        <v>104660</v>
      </c>
      <c r="F80" s="308">
        <f>O58+O60+O61+O62</f>
        <v>0</v>
      </c>
      <c r="G80" s="322">
        <f>P58+P60+P61+P62</f>
        <v>104660</v>
      </c>
      <c r="H80" s="726">
        <f>Q58+Q60+Q61+Q62</f>
        <v>0</v>
      </c>
      <c r="I80" s="727"/>
      <c r="J80" s="728"/>
      <c r="K80" s="393"/>
      <c r="L80" s="55"/>
      <c r="M80" s="34"/>
      <c r="N80" s="736"/>
      <c r="O80" s="737"/>
      <c r="P80" s="760"/>
      <c r="Q80" s="761"/>
      <c r="R80" s="762"/>
    </row>
    <row r="81" spans="4:18" ht="21" customHeight="1">
      <c r="D81" s="319" t="s">
        <v>16</v>
      </c>
      <c r="E81" s="307">
        <f>G81+H81+F81</f>
        <v>0</v>
      </c>
      <c r="F81" s="308">
        <f>O43+O44+O66</f>
        <v>0</v>
      </c>
      <c r="G81" s="322">
        <f>P43+P44+P66</f>
        <v>0</v>
      </c>
      <c r="H81" s="726">
        <f>Q43+Q44+Q66</f>
        <v>0</v>
      </c>
      <c r="I81" s="727"/>
      <c r="J81" s="728"/>
      <c r="K81" s="393"/>
      <c r="L81" s="55"/>
      <c r="M81" s="34"/>
      <c r="N81" s="736" t="s">
        <v>63</v>
      </c>
      <c r="O81" s="737"/>
      <c r="P81" s="733">
        <f>P80+P79+P78+P77+P76+P75</f>
        <v>346120</v>
      </c>
      <c r="Q81" s="734"/>
      <c r="R81" s="735"/>
    </row>
    <row r="82" spans="4:18" ht="21" customHeight="1">
      <c r="D82" s="319" t="s">
        <v>9</v>
      </c>
      <c r="E82" s="307">
        <f>G82+H82</f>
        <v>10000</v>
      </c>
      <c r="F82" s="308">
        <v>0</v>
      </c>
      <c r="G82" s="322">
        <v>0</v>
      </c>
      <c r="H82" s="726">
        <v>10000</v>
      </c>
      <c r="I82" s="727"/>
      <c r="J82" s="728"/>
      <c r="K82" s="393"/>
      <c r="L82" s="55"/>
      <c r="M82" s="34"/>
      <c r="N82" s="34"/>
      <c r="P82" s="34" t="s">
        <v>75</v>
      </c>
      <c r="R82" s="29"/>
    </row>
    <row r="83" spans="4:18" ht="21" customHeight="1">
      <c r="D83" s="319" t="s">
        <v>14</v>
      </c>
      <c r="E83" s="307">
        <f>G83+H83</f>
        <v>0</v>
      </c>
      <c r="F83" s="308">
        <v>0</v>
      </c>
      <c r="G83" s="322">
        <v>0</v>
      </c>
      <c r="H83" s="726">
        <v>0</v>
      </c>
      <c r="I83" s="727"/>
      <c r="J83" s="728"/>
      <c r="K83" s="393"/>
      <c r="L83" s="55"/>
      <c r="M83" s="34"/>
      <c r="N83" s="34"/>
      <c r="P83" s="41"/>
      <c r="R83" s="29"/>
    </row>
    <row r="84" spans="4:18" ht="21" customHeight="1">
      <c r="D84" s="319" t="s">
        <v>24</v>
      </c>
      <c r="E84" s="307">
        <f>G84+H84</f>
        <v>0</v>
      </c>
      <c r="F84" s="308">
        <v>0</v>
      </c>
      <c r="G84" s="322">
        <v>0</v>
      </c>
      <c r="H84" s="726">
        <v>0</v>
      </c>
      <c r="I84" s="727"/>
      <c r="J84" s="728"/>
      <c r="K84" s="393"/>
      <c r="L84" s="55"/>
      <c r="M84" s="33"/>
      <c r="N84" s="276"/>
      <c r="R84" s="29"/>
    </row>
    <row r="85" spans="4:18" ht="21" customHeight="1">
      <c r="D85" s="319" t="s">
        <v>66</v>
      </c>
      <c r="E85" s="307">
        <f>G85+H85</f>
        <v>0</v>
      </c>
      <c r="F85" s="308">
        <v>0</v>
      </c>
      <c r="G85" s="322">
        <v>0</v>
      </c>
      <c r="H85" s="726">
        <v>0</v>
      </c>
      <c r="I85" s="727"/>
      <c r="J85" s="728"/>
      <c r="K85" s="393"/>
      <c r="L85" s="55"/>
      <c r="M85" s="33"/>
      <c r="N85" s="33"/>
      <c r="O85" s="41"/>
      <c r="R85" s="29"/>
    </row>
    <row r="86" spans="4:18" ht="20.25" customHeight="1">
      <c r="D86" s="319" t="s">
        <v>63</v>
      </c>
      <c r="E86" s="307">
        <f>E76+E77+E78+E79+E80+E81+E82+E83+E84+E85</f>
        <v>346120</v>
      </c>
      <c r="F86" s="309">
        <f>F85+F84+F83+F82+F80+F79+F78+F81</f>
        <v>12000</v>
      </c>
      <c r="G86" s="323">
        <f>G77+G78+G79+G80+G81+G82+G83+G84+G85</f>
        <v>119660</v>
      </c>
      <c r="H86" s="760">
        <f>H85+H84+H83+H82+H81+H80+H79+H78+H77+H76</f>
        <v>214460</v>
      </c>
      <c r="I86" s="761"/>
      <c r="J86" s="762"/>
      <c r="K86" s="397"/>
      <c r="L86" s="57"/>
      <c r="M86" s="33"/>
      <c r="N86" s="33"/>
      <c r="R86" s="29"/>
    </row>
    <row r="87" spans="4:18" ht="21" customHeight="1">
      <c r="D87" s="58"/>
      <c r="E87" s="57"/>
      <c r="F87" s="57"/>
      <c r="G87" s="57"/>
      <c r="H87" s="57"/>
      <c r="I87" s="57"/>
      <c r="J87" s="57"/>
      <c r="K87" s="57"/>
      <c r="L87" s="57"/>
      <c r="M87" s="33"/>
      <c r="N87" s="33"/>
      <c r="R87" s="29"/>
    </row>
    <row r="88" spans="4:18" ht="3" customHeight="1">
      <c r="D88" s="58"/>
      <c r="E88" s="51"/>
      <c r="F88" s="59"/>
      <c r="G88" s="59"/>
      <c r="H88" s="59"/>
      <c r="I88" s="55"/>
      <c r="J88" s="55"/>
      <c r="K88" s="60"/>
      <c r="L88" s="60"/>
      <c r="M88" s="33"/>
      <c r="N88" s="33"/>
      <c r="R88" s="29"/>
    </row>
    <row r="89" spans="4:11" ht="20.25" customHeight="1">
      <c r="D89" s="61" t="s">
        <v>4</v>
      </c>
      <c r="F89" s="62" t="s">
        <v>26</v>
      </c>
      <c r="K89" s="55"/>
    </row>
    <row r="90" ht="21" customHeight="1"/>
    <row r="91" spans="4:14" ht="27.75" customHeight="1">
      <c r="D91" s="61" t="s">
        <v>100</v>
      </c>
      <c r="E91" s="61"/>
      <c r="M91" s="52" t="s">
        <v>508</v>
      </c>
      <c r="N91" s="34"/>
    </row>
    <row r="92" spans="4:14" ht="20.25" customHeight="1">
      <c r="D92" s="61" t="s">
        <v>27</v>
      </c>
      <c r="M92" s="52" t="s">
        <v>70</v>
      </c>
      <c r="N92" s="34"/>
    </row>
    <row r="93" spans="4:14" ht="20.25" customHeight="1">
      <c r="D93" s="61" t="s">
        <v>28</v>
      </c>
      <c r="M93" s="52" t="s">
        <v>71</v>
      </c>
      <c r="N93" s="34"/>
    </row>
  </sheetData>
  <sheetProtection/>
  <mergeCells count="84">
    <mergeCell ref="D2:P2"/>
    <mergeCell ref="D3:F3"/>
    <mergeCell ref="D4:R4"/>
    <mergeCell ref="D5:R5"/>
    <mergeCell ref="D6:E7"/>
    <mergeCell ref="F6:F7"/>
    <mergeCell ref="H6:J6"/>
    <mergeCell ref="K6:K7"/>
    <mergeCell ref="L6:L7"/>
    <mergeCell ref="M6:M7"/>
    <mergeCell ref="N25:N34"/>
    <mergeCell ref="N35:N36"/>
    <mergeCell ref="D18:N18"/>
    <mergeCell ref="D19:R19"/>
    <mergeCell ref="D20:R20"/>
    <mergeCell ref="N6:R6"/>
    <mergeCell ref="D8:R8"/>
    <mergeCell ref="D9:E17"/>
    <mergeCell ref="M11:M17"/>
    <mergeCell ref="N38:N39"/>
    <mergeCell ref="F40:N40"/>
    <mergeCell ref="D41:R41"/>
    <mergeCell ref="D42:R42"/>
    <mergeCell ref="D21:N21"/>
    <mergeCell ref="D22:R22"/>
    <mergeCell ref="D23:R23"/>
    <mergeCell ref="D24:E24"/>
    <mergeCell ref="D25:E36"/>
    <mergeCell ref="M25:M34"/>
    <mergeCell ref="D43:E43"/>
    <mergeCell ref="D44:E44"/>
    <mergeCell ref="D45:E45"/>
    <mergeCell ref="D46:E46"/>
    <mergeCell ref="D37:E37"/>
    <mergeCell ref="D38:E39"/>
    <mergeCell ref="D47:N47"/>
    <mergeCell ref="D48:R48"/>
    <mergeCell ref="D49:R49"/>
    <mergeCell ref="D50:E51"/>
    <mergeCell ref="M50:M51"/>
    <mergeCell ref="N50:N51"/>
    <mergeCell ref="D64:E69"/>
    <mergeCell ref="D70:N70"/>
    <mergeCell ref="D52:E56"/>
    <mergeCell ref="M52:M56"/>
    <mergeCell ref="N52:N56"/>
    <mergeCell ref="D57:E57"/>
    <mergeCell ref="D58:E63"/>
    <mergeCell ref="M58:M62"/>
    <mergeCell ref="D71:N71"/>
    <mergeCell ref="D74:J74"/>
    <mergeCell ref="H75:J75"/>
    <mergeCell ref="P75:R75"/>
    <mergeCell ref="H76:J76"/>
    <mergeCell ref="P76:R76"/>
    <mergeCell ref="N79:O79"/>
    <mergeCell ref="P79:R79"/>
    <mergeCell ref="H80:J80"/>
    <mergeCell ref="N80:O80"/>
    <mergeCell ref="P80:R80"/>
    <mergeCell ref="H77:J77"/>
    <mergeCell ref="P77:R77"/>
    <mergeCell ref="H78:J78"/>
    <mergeCell ref="P78:R78"/>
    <mergeCell ref="H83:J83"/>
    <mergeCell ref="H84:J84"/>
    <mergeCell ref="H85:J85"/>
    <mergeCell ref="Q62:Q63"/>
    <mergeCell ref="R62:R63"/>
    <mergeCell ref="H81:J81"/>
    <mergeCell ref="N81:O81"/>
    <mergeCell ref="P81:R81"/>
    <mergeCell ref="H82:J82"/>
    <mergeCell ref="H79:J79"/>
    <mergeCell ref="H86:J86"/>
    <mergeCell ref="F58:F59"/>
    <mergeCell ref="O58:O59"/>
    <mergeCell ref="P58:P59"/>
    <mergeCell ref="Q58:Q59"/>
    <mergeCell ref="R58:R59"/>
    <mergeCell ref="F62:F63"/>
    <mergeCell ref="N58:N63"/>
    <mergeCell ref="O62:O63"/>
    <mergeCell ref="P62:P63"/>
  </mergeCells>
  <printOptions/>
  <pageMargins left="0.7" right="0.7" top="0.75" bottom="0.75" header="0.3" footer="0.3"/>
  <pageSetup horizontalDpi="300" verticalDpi="300" orientation="landscape" scale="43" r:id="rId3"/>
  <colBreaks count="1" manualBreakCount="1">
    <brk id="18" max="65535" man="1"/>
  </colBreaks>
  <legacyDrawing r:id="rId2"/>
</worksheet>
</file>

<file path=xl/worksheets/sheet6.xml><?xml version="1.0" encoding="utf-8"?>
<worksheet xmlns="http://schemas.openxmlformats.org/spreadsheetml/2006/main" xmlns:r="http://schemas.openxmlformats.org/officeDocument/2006/relationships">
  <dimension ref="D1:S71"/>
  <sheetViews>
    <sheetView view="pageBreakPreview" zoomScale="60" workbookViewId="0" topLeftCell="D1">
      <selection activeCell="K11" sqref="K11"/>
    </sheetView>
  </sheetViews>
  <sheetFormatPr defaultColWidth="9.33203125" defaultRowHeight="20.25" customHeight="1"/>
  <cols>
    <col min="1" max="2" width="9.33203125" style="34" hidden="1" customWidth="1"/>
    <col min="3" max="3" width="16.66015625" style="34" hidden="1" customWidth="1"/>
    <col min="4" max="4" width="32.16015625" style="34" customWidth="1"/>
    <col min="5" max="5" width="12.83203125" style="34" customWidth="1"/>
    <col min="6" max="7" width="54.66015625" style="62" customWidth="1"/>
    <col min="8" max="8" width="6.5" style="31" customWidth="1"/>
    <col min="9" max="9" width="7.33203125" style="32" customWidth="1"/>
    <col min="10" max="10" width="7.66015625" style="32" customWidth="1"/>
    <col min="11" max="11" width="33.5" style="32" customWidth="1"/>
    <col min="12" max="12" width="27.33203125" style="34" customWidth="1"/>
    <col min="13" max="13" width="21.16015625" style="52" customWidth="1"/>
    <col min="14" max="14" width="49.66015625" style="52" customWidth="1"/>
    <col min="15" max="15" width="22.33203125" style="34" customWidth="1"/>
    <col min="16" max="16" width="14.83203125" style="34" customWidth="1"/>
    <col min="17" max="17" width="15" style="34" customWidth="1"/>
    <col min="18" max="18" width="16" style="34" customWidth="1"/>
    <col min="19" max="19" width="17.83203125" style="34" customWidth="1"/>
    <col min="20" max="20" width="13.33203125" style="34" customWidth="1"/>
    <col min="21" max="16384" width="9.33203125" style="34" customWidth="1"/>
  </cols>
  <sheetData>
    <row r="1" spans="4:14" ht="20.25" customHeight="1">
      <c r="D1" s="29"/>
      <c r="E1" s="29"/>
      <c r="F1" s="30"/>
      <c r="G1" s="30"/>
      <c r="L1" s="29"/>
      <c r="M1" s="33"/>
      <c r="N1" s="33"/>
    </row>
    <row r="2" spans="4:14" ht="22.5" customHeight="1">
      <c r="D2" s="706" t="s">
        <v>531</v>
      </c>
      <c r="E2" s="707"/>
      <c r="F2" s="707"/>
      <c r="G2" s="707"/>
      <c r="H2" s="707"/>
      <c r="I2" s="707"/>
      <c r="J2" s="707"/>
      <c r="K2" s="707"/>
      <c r="L2" s="707"/>
      <c r="M2" s="707"/>
      <c r="N2" s="916"/>
    </row>
    <row r="3" spans="4:14" ht="20.25" customHeight="1">
      <c r="D3" s="724" t="s">
        <v>410</v>
      </c>
      <c r="E3" s="725"/>
      <c r="F3" s="725"/>
      <c r="G3" s="415"/>
      <c r="H3" s="414"/>
      <c r="I3" s="414"/>
      <c r="J3" s="414"/>
      <c r="K3" s="414"/>
      <c r="L3" s="415"/>
      <c r="M3" s="415"/>
      <c r="N3" s="416"/>
    </row>
    <row r="4" spans="4:14" ht="20.25" customHeight="1">
      <c r="D4" s="724" t="s">
        <v>95</v>
      </c>
      <c r="E4" s="725"/>
      <c r="F4" s="725"/>
      <c r="G4" s="725"/>
      <c r="H4" s="725"/>
      <c r="I4" s="725"/>
      <c r="J4" s="725"/>
      <c r="K4" s="725"/>
      <c r="L4" s="725"/>
      <c r="M4" s="725"/>
      <c r="N4" s="732"/>
    </row>
    <row r="5" spans="4:14" ht="22.5" customHeight="1">
      <c r="D5" s="724" t="s">
        <v>96</v>
      </c>
      <c r="E5" s="725"/>
      <c r="F5" s="725"/>
      <c r="G5" s="725"/>
      <c r="H5" s="725"/>
      <c r="I5" s="725"/>
      <c r="J5" s="725"/>
      <c r="K5" s="725"/>
      <c r="L5" s="725"/>
      <c r="M5" s="725"/>
      <c r="N5" s="732"/>
    </row>
    <row r="6" spans="4:14" ht="22.5" customHeight="1">
      <c r="D6" s="747" t="s">
        <v>55</v>
      </c>
      <c r="E6" s="748"/>
      <c r="F6" s="718" t="s">
        <v>60</v>
      </c>
      <c r="G6" s="413"/>
      <c r="H6" s="751" t="s">
        <v>0</v>
      </c>
      <c r="I6" s="752"/>
      <c r="J6" s="753"/>
      <c r="K6" s="718" t="s">
        <v>73</v>
      </c>
      <c r="L6" s="769" t="s">
        <v>412</v>
      </c>
      <c r="M6" s="718" t="s">
        <v>529</v>
      </c>
      <c r="N6" s="718" t="s">
        <v>530</v>
      </c>
    </row>
    <row r="7" spans="4:14" ht="35.25" customHeight="1">
      <c r="D7" s="749"/>
      <c r="E7" s="750"/>
      <c r="F7" s="720"/>
      <c r="G7" s="412" t="s">
        <v>411</v>
      </c>
      <c r="H7" s="36" t="s">
        <v>407</v>
      </c>
      <c r="I7" s="36" t="s">
        <v>408</v>
      </c>
      <c r="J7" s="36" t="s">
        <v>409</v>
      </c>
      <c r="K7" s="720"/>
      <c r="L7" s="770"/>
      <c r="M7" s="720"/>
      <c r="N7" s="720"/>
    </row>
    <row r="8" spans="4:14" ht="61.5" customHeight="1">
      <c r="D8" s="744" t="s">
        <v>105</v>
      </c>
      <c r="E8" s="745"/>
      <c r="F8" s="745"/>
      <c r="G8" s="745"/>
      <c r="H8" s="745"/>
      <c r="I8" s="745"/>
      <c r="J8" s="745"/>
      <c r="K8" s="745"/>
      <c r="L8" s="745"/>
      <c r="M8" s="745"/>
      <c r="N8" s="746"/>
    </row>
    <row r="9" spans="4:15" ht="81" customHeight="1" hidden="1">
      <c r="D9" s="912" t="s">
        <v>89</v>
      </c>
      <c r="E9" s="913"/>
      <c r="F9" s="358"/>
      <c r="G9" s="358"/>
      <c r="H9" s="359"/>
      <c r="I9" s="359"/>
      <c r="J9" s="359"/>
      <c r="K9" s="359"/>
      <c r="L9" s="358"/>
      <c r="M9" s="417" t="s">
        <v>8</v>
      </c>
      <c r="N9" s="360" t="s">
        <v>82</v>
      </c>
      <c r="O9" s="39"/>
    </row>
    <row r="10" spans="4:15" ht="40.5" customHeight="1" hidden="1">
      <c r="D10" s="914"/>
      <c r="E10" s="915"/>
      <c r="F10" s="358"/>
      <c r="G10" s="358"/>
      <c r="H10" s="359"/>
      <c r="I10" s="359"/>
      <c r="J10" s="359"/>
      <c r="K10" s="359"/>
      <c r="L10" s="358"/>
      <c r="M10" s="418"/>
      <c r="N10" s="360" t="s">
        <v>83</v>
      </c>
      <c r="O10" s="39"/>
    </row>
    <row r="11" spans="4:15" ht="218.25" customHeight="1">
      <c r="D11" s="914"/>
      <c r="E11" s="915"/>
      <c r="F11" s="361" t="s">
        <v>129</v>
      </c>
      <c r="G11" s="362" t="s">
        <v>413</v>
      </c>
      <c r="H11" s="363" t="s">
        <v>117</v>
      </c>
      <c r="I11" s="364" t="s">
        <v>117</v>
      </c>
      <c r="J11" s="363" t="s">
        <v>117</v>
      </c>
      <c r="K11" s="365" t="s">
        <v>414</v>
      </c>
      <c r="L11" s="366" t="s">
        <v>532</v>
      </c>
      <c r="M11" s="719" t="s">
        <v>104</v>
      </c>
      <c r="N11" s="424" t="s">
        <v>533</v>
      </c>
      <c r="O11" s="39"/>
    </row>
    <row r="12" spans="4:15" ht="159.75" customHeight="1">
      <c r="D12" s="914"/>
      <c r="E12" s="915"/>
      <c r="F12" s="361" t="s">
        <v>132</v>
      </c>
      <c r="G12" s="362" t="s">
        <v>416</v>
      </c>
      <c r="H12" s="364" t="s">
        <v>117</v>
      </c>
      <c r="I12" s="370" t="s">
        <v>117</v>
      </c>
      <c r="J12" s="370" t="s">
        <v>117</v>
      </c>
      <c r="K12" s="365" t="s">
        <v>417</v>
      </c>
      <c r="L12" s="366" t="s">
        <v>418</v>
      </c>
      <c r="M12" s="719"/>
      <c r="N12" s="425" t="s">
        <v>534</v>
      </c>
      <c r="O12" s="39"/>
    </row>
    <row r="13" spans="4:15" ht="134.25" customHeight="1">
      <c r="D13" s="914"/>
      <c r="E13" s="915"/>
      <c r="F13" s="371" t="s">
        <v>133</v>
      </c>
      <c r="G13" s="362" t="s">
        <v>419</v>
      </c>
      <c r="H13" s="362" t="s">
        <v>139</v>
      </c>
      <c r="I13" s="364"/>
      <c r="J13" s="364"/>
      <c r="K13" s="365" t="s">
        <v>148</v>
      </c>
      <c r="L13" s="366" t="s">
        <v>420</v>
      </c>
      <c r="M13" s="719"/>
      <c r="N13" s="426" t="s">
        <v>537</v>
      </c>
      <c r="O13" s="39"/>
    </row>
    <row r="14" spans="4:15" ht="99" customHeight="1">
      <c r="D14" s="914"/>
      <c r="E14" s="915"/>
      <c r="F14" s="361" t="s">
        <v>134</v>
      </c>
      <c r="G14" s="371" t="s">
        <v>421</v>
      </c>
      <c r="H14" s="372"/>
      <c r="I14" s="372" t="s">
        <v>117</v>
      </c>
      <c r="J14" s="372" t="s">
        <v>117</v>
      </c>
      <c r="K14" s="365" t="s">
        <v>150</v>
      </c>
      <c r="L14" s="366" t="s">
        <v>422</v>
      </c>
      <c r="M14" s="719"/>
      <c r="N14" s="426" t="s">
        <v>538</v>
      </c>
      <c r="O14" s="39"/>
    </row>
    <row r="15" spans="4:15" ht="144.75" customHeight="1">
      <c r="D15" s="914"/>
      <c r="E15" s="915"/>
      <c r="F15" s="361" t="s">
        <v>135</v>
      </c>
      <c r="G15" s="373" t="s">
        <v>426</v>
      </c>
      <c r="H15" s="372" t="s">
        <v>117</v>
      </c>
      <c r="I15" s="372" t="s">
        <v>117</v>
      </c>
      <c r="J15" s="372" t="s">
        <v>117</v>
      </c>
      <c r="K15" s="365" t="s">
        <v>427</v>
      </c>
      <c r="L15" s="366" t="s">
        <v>428</v>
      </c>
      <c r="M15" s="719"/>
      <c r="N15" s="425" t="s">
        <v>535</v>
      </c>
      <c r="O15" s="39"/>
    </row>
    <row r="16" spans="4:15" ht="246.75" customHeight="1">
      <c r="D16" s="914"/>
      <c r="E16" s="915"/>
      <c r="F16" s="374" t="s">
        <v>511</v>
      </c>
      <c r="G16" s="371" t="s">
        <v>423</v>
      </c>
      <c r="H16" s="372" t="s">
        <v>117</v>
      </c>
      <c r="I16" s="372" t="s">
        <v>117</v>
      </c>
      <c r="J16" s="372" t="s">
        <v>117</v>
      </c>
      <c r="K16" s="365" t="s">
        <v>424</v>
      </c>
      <c r="L16" s="366" t="s">
        <v>425</v>
      </c>
      <c r="M16" s="719"/>
      <c r="N16" s="367"/>
      <c r="O16" s="39"/>
    </row>
    <row r="17" spans="4:15" ht="150" customHeight="1">
      <c r="D17" s="917"/>
      <c r="E17" s="918"/>
      <c r="F17" s="361" t="s">
        <v>137</v>
      </c>
      <c r="G17" s="373" t="s">
        <v>429</v>
      </c>
      <c r="H17" s="372" t="s">
        <v>117</v>
      </c>
      <c r="I17" s="372" t="s">
        <v>117</v>
      </c>
      <c r="J17" s="372" t="s">
        <v>117</v>
      </c>
      <c r="K17" s="365" t="s">
        <v>430</v>
      </c>
      <c r="L17" s="366" t="s">
        <v>431</v>
      </c>
      <c r="M17" s="720"/>
      <c r="N17" s="427" t="s">
        <v>543</v>
      </c>
      <c r="O17" s="65"/>
    </row>
    <row r="18" spans="4:14" ht="24.75" customHeight="1">
      <c r="D18" s="729" t="s">
        <v>30</v>
      </c>
      <c r="E18" s="730"/>
      <c r="F18" s="730"/>
      <c r="G18" s="730"/>
      <c r="H18" s="730"/>
      <c r="I18" s="730"/>
      <c r="J18" s="730"/>
      <c r="K18" s="730"/>
      <c r="L18" s="730"/>
      <c r="M18" s="730"/>
      <c r="N18" s="731"/>
    </row>
    <row r="19" spans="4:14" ht="20.25" customHeight="1">
      <c r="D19" s="771" t="s">
        <v>432</v>
      </c>
      <c r="E19" s="772"/>
      <c r="F19" s="772"/>
      <c r="G19" s="772"/>
      <c r="H19" s="772"/>
      <c r="I19" s="772"/>
      <c r="J19" s="772"/>
      <c r="K19" s="772"/>
      <c r="L19" s="772"/>
      <c r="M19" s="772"/>
      <c r="N19" s="772"/>
    </row>
    <row r="20" spans="4:14" ht="39" customHeight="1">
      <c r="D20" s="906" t="s">
        <v>512</v>
      </c>
      <c r="E20" s="907"/>
      <c r="F20" s="907"/>
      <c r="G20" s="907"/>
      <c r="H20" s="907"/>
      <c r="I20" s="907"/>
      <c r="J20" s="907"/>
      <c r="K20" s="907"/>
      <c r="L20" s="907"/>
      <c r="M20" s="907"/>
      <c r="N20" s="907"/>
    </row>
    <row r="21" spans="4:14" ht="21" customHeight="1">
      <c r="D21" s="729" t="s">
        <v>31</v>
      </c>
      <c r="E21" s="730"/>
      <c r="F21" s="730"/>
      <c r="G21" s="730"/>
      <c r="H21" s="730"/>
      <c r="I21" s="730"/>
      <c r="J21" s="730"/>
      <c r="K21" s="730"/>
      <c r="L21" s="730"/>
      <c r="M21" s="730"/>
      <c r="N21" s="731"/>
    </row>
    <row r="22" spans="4:14" ht="27.75" customHeight="1">
      <c r="D22" s="724" t="s">
        <v>68</v>
      </c>
      <c r="E22" s="725"/>
      <c r="F22" s="725"/>
      <c r="G22" s="725"/>
      <c r="H22" s="725"/>
      <c r="I22" s="725"/>
      <c r="J22" s="725"/>
      <c r="K22" s="725"/>
      <c r="L22" s="725"/>
      <c r="M22" s="725"/>
      <c r="N22" s="725"/>
    </row>
    <row r="23" spans="4:14" s="44" customFormat="1" ht="42.75" customHeight="1">
      <c r="D23" s="906" t="s">
        <v>513</v>
      </c>
      <c r="E23" s="907"/>
      <c r="F23" s="907"/>
      <c r="G23" s="907"/>
      <c r="H23" s="907"/>
      <c r="I23" s="907"/>
      <c r="J23" s="907"/>
      <c r="K23" s="907"/>
      <c r="L23" s="907"/>
      <c r="M23" s="907"/>
      <c r="N23" s="907"/>
    </row>
    <row r="24" spans="4:14" s="44" customFormat="1" ht="100.5" customHeight="1">
      <c r="D24" s="710" t="s">
        <v>92</v>
      </c>
      <c r="E24" s="711"/>
      <c r="F24" s="377" t="s">
        <v>356</v>
      </c>
      <c r="G24" s="377"/>
      <c r="H24" s="320"/>
      <c r="I24" s="320"/>
      <c r="J24" s="320"/>
      <c r="K24" s="377"/>
      <c r="L24" s="377"/>
      <c r="M24" s="419" t="s">
        <v>13</v>
      </c>
      <c r="N24" s="419"/>
    </row>
    <row r="25" spans="4:14" ht="31.5" customHeight="1">
      <c r="D25" s="712" t="s">
        <v>93</v>
      </c>
      <c r="E25" s="713"/>
      <c r="F25" s="116" t="s">
        <v>514</v>
      </c>
      <c r="G25" s="116" t="s">
        <v>442</v>
      </c>
      <c r="H25" s="117" t="s">
        <v>139</v>
      </c>
      <c r="I25" s="117" t="s">
        <v>139</v>
      </c>
      <c r="J25" s="117" t="s">
        <v>139</v>
      </c>
      <c r="K25" s="118" t="s">
        <v>171</v>
      </c>
      <c r="L25" s="118" t="s">
        <v>172</v>
      </c>
      <c r="M25" s="909" t="s">
        <v>539</v>
      </c>
      <c r="N25" s="909" t="s">
        <v>540</v>
      </c>
    </row>
    <row r="26" spans="4:14" ht="78">
      <c r="D26" s="714"/>
      <c r="E26" s="715"/>
      <c r="F26" s="116" t="s">
        <v>515</v>
      </c>
      <c r="G26" s="116" t="s">
        <v>443</v>
      </c>
      <c r="H26" s="117" t="s">
        <v>117</v>
      </c>
      <c r="I26" s="117" t="s">
        <v>139</v>
      </c>
      <c r="J26" s="117" t="s">
        <v>139</v>
      </c>
      <c r="K26" s="118" t="s">
        <v>173</v>
      </c>
      <c r="L26" s="118" t="s">
        <v>174</v>
      </c>
      <c r="M26" s="910"/>
      <c r="N26" s="910"/>
    </row>
    <row r="27" spans="4:14" ht="46.5">
      <c r="D27" s="714"/>
      <c r="E27" s="715"/>
      <c r="F27" s="116" t="s">
        <v>516</v>
      </c>
      <c r="G27" s="116" t="s">
        <v>444</v>
      </c>
      <c r="H27" s="117" t="s">
        <v>117</v>
      </c>
      <c r="I27" s="117" t="s">
        <v>139</v>
      </c>
      <c r="J27" s="117" t="s">
        <v>139</v>
      </c>
      <c r="K27" s="118" t="s">
        <v>175</v>
      </c>
      <c r="L27" s="118" t="s">
        <v>176</v>
      </c>
      <c r="M27" s="910"/>
      <c r="N27" s="910"/>
    </row>
    <row r="28" spans="4:15" ht="46.5">
      <c r="D28" s="714"/>
      <c r="E28" s="715"/>
      <c r="F28" s="116" t="s">
        <v>168</v>
      </c>
      <c r="G28" s="116" t="s">
        <v>445</v>
      </c>
      <c r="H28" s="117" t="s">
        <v>139</v>
      </c>
      <c r="I28" s="117" t="s">
        <v>139</v>
      </c>
      <c r="J28" s="117" t="s">
        <v>139</v>
      </c>
      <c r="K28" s="116" t="s">
        <v>517</v>
      </c>
      <c r="L28" s="116" t="s">
        <v>518</v>
      </c>
      <c r="M28" s="910"/>
      <c r="N28" s="910"/>
      <c r="O28" s="90"/>
    </row>
    <row r="29" spans="4:19" ht="46.5">
      <c r="D29" s="714"/>
      <c r="E29" s="715"/>
      <c r="F29" s="116" t="s">
        <v>306</v>
      </c>
      <c r="G29" s="116" t="s">
        <v>446</v>
      </c>
      <c r="H29" s="117"/>
      <c r="I29" s="117" t="s">
        <v>139</v>
      </c>
      <c r="J29" s="117" t="s">
        <v>139</v>
      </c>
      <c r="K29" s="116" t="s">
        <v>307</v>
      </c>
      <c r="L29" s="116" t="s">
        <v>308</v>
      </c>
      <c r="M29" s="910"/>
      <c r="N29" s="910"/>
      <c r="O29" s="420"/>
      <c r="P29" s="421"/>
      <c r="Q29" s="421"/>
      <c r="S29" s="64"/>
    </row>
    <row r="30" spans="4:19" ht="228" customHeight="1">
      <c r="D30" s="714"/>
      <c r="E30" s="715"/>
      <c r="F30" s="116" t="s">
        <v>519</v>
      </c>
      <c r="G30" s="116" t="s">
        <v>447</v>
      </c>
      <c r="H30" s="117" t="s">
        <v>139</v>
      </c>
      <c r="I30" s="117" t="s">
        <v>139</v>
      </c>
      <c r="J30" s="117" t="s">
        <v>139</v>
      </c>
      <c r="K30" s="118" t="s">
        <v>520</v>
      </c>
      <c r="L30" s="345" t="s">
        <v>527</v>
      </c>
      <c r="M30" s="910"/>
      <c r="N30" s="910"/>
      <c r="O30" s="420"/>
      <c r="P30" s="421"/>
      <c r="Q30" s="421"/>
      <c r="S30" s="64"/>
    </row>
    <row r="31" spans="4:14" ht="62.25">
      <c r="D31" s="714"/>
      <c r="E31" s="715"/>
      <c r="F31" s="116" t="s">
        <v>521</v>
      </c>
      <c r="G31" s="116" t="s">
        <v>448</v>
      </c>
      <c r="H31" s="117" t="s">
        <v>139</v>
      </c>
      <c r="I31" s="117" t="s">
        <v>139</v>
      </c>
      <c r="J31" s="117" t="s">
        <v>139</v>
      </c>
      <c r="K31" s="118" t="s">
        <v>440</v>
      </c>
      <c r="L31" s="118" t="s">
        <v>439</v>
      </c>
      <c r="M31" s="910"/>
      <c r="N31" s="910"/>
    </row>
    <row r="32" spans="4:15" ht="138" customHeight="1">
      <c r="D32" s="714"/>
      <c r="E32" s="715"/>
      <c r="F32" s="116" t="s">
        <v>449</v>
      </c>
      <c r="G32" s="116" t="s">
        <v>451</v>
      </c>
      <c r="H32" s="117"/>
      <c r="I32" s="117" t="s">
        <v>139</v>
      </c>
      <c r="J32" s="117" t="s">
        <v>139</v>
      </c>
      <c r="K32" s="118" t="s">
        <v>452</v>
      </c>
      <c r="L32" s="118" t="s">
        <v>450</v>
      </c>
      <c r="M32" s="910"/>
      <c r="N32" s="910"/>
      <c r="O32" s="64"/>
    </row>
    <row r="33" spans="4:14" ht="119.25" customHeight="1">
      <c r="D33" s="714"/>
      <c r="E33" s="715"/>
      <c r="F33" s="116" t="s">
        <v>510</v>
      </c>
      <c r="G33" s="116" t="s">
        <v>453</v>
      </c>
      <c r="H33" s="117"/>
      <c r="I33" s="117" t="s">
        <v>139</v>
      </c>
      <c r="J33" s="117" t="s">
        <v>139</v>
      </c>
      <c r="K33" s="118" t="s">
        <v>454</v>
      </c>
      <c r="L33" s="118" t="s">
        <v>455</v>
      </c>
      <c r="M33" s="910"/>
      <c r="N33" s="910"/>
    </row>
    <row r="34" spans="4:14" ht="30.75">
      <c r="D34" s="714"/>
      <c r="E34" s="715"/>
      <c r="F34" s="116" t="s">
        <v>170</v>
      </c>
      <c r="G34" s="116"/>
      <c r="H34" s="117" t="s">
        <v>139</v>
      </c>
      <c r="I34" s="117" t="s">
        <v>139</v>
      </c>
      <c r="J34" s="117" t="s">
        <v>139</v>
      </c>
      <c r="K34" s="118" t="s">
        <v>178</v>
      </c>
      <c r="L34" s="119" t="s">
        <v>179</v>
      </c>
      <c r="M34" s="911"/>
      <c r="N34" s="911"/>
    </row>
    <row r="35" spans="4:14" ht="46.5" customHeight="1">
      <c r="D35" s="714"/>
      <c r="E35" s="715"/>
      <c r="F35" s="378" t="s">
        <v>356</v>
      </c>
      <c r="G35" s="378"/>
      <c r="H35" s="36"/>
      <c r="I35" s="419"/>
      <c r="J35" s="419"/>
      <c r="K35" s="419"/>
      <c r="L35" s="320"/>
      <c r="M35" s="419" t="s">
        <v>13</v>
      </c>
      <c r="N35" s="718"/>
    </row>
    <row r="36" spans="4:14" ht="58.5" customHeight="1">
      <c r="D36" s="716"/>
      <c r="E36" s="717"/>
      <c r="F36" s="379" t="s">
        <v>356</v>
      </c>
      <c r="G36" s="379"/>
      <c r="H36" s="410"/>
      <c r="I36" s="410"/>
      <c r="J36" s="410"/>
      <c r="K36" s="290"/>
      <c r="L36" s="291"/>
      <c r="M36" s="287" t="s">
        <v>81</v>
      </c>
      <c r="N36" s="720"/>
    </row>
    <row r="37" spans="4:14" ht="58.5" customHeight="1">
      <c r="D37" s="710" t="s">
        <v>91</v>
      </c>
      <c r="E37" s="711"/>
      <c r="F37" s="381" t="s">
        <v>356</v>
      </c>
      <c r="G37" s="381"/>
      <c r="H37" s="419"/>
      <c r="I37" s="419"/>
      <c r="J37" s="419"/>
      <c r="K37" s="45"/>
      <c r="L37" s="320"/>
      <c r="M37" s="81" t="s">
        <v>87</v>
      </c>
      <c r="N37" s="419"/>
    </row>
    <row r="38" spans="4:14" ht="58.5" customHeight="1" hidden="1">
      <c r="D38" s="712" t="s">
        <v>357</v>
      </c>
      <c r="E38" s="713"/>
      <c r="F38" s="351" t="s">
        <v>358</v>
      </c>
      <c r="G38" s="351"/>
      <c r="H38" s="36" t="s">
        <v>139</v>
      </c>
      <c r="I38" s="36" t="s">
        <v>139</v>
      </c>
      <c r="J38" s="419"/>
      <c r="K38" s="320" t="s">
        <v>361</v>
      </c>
      <c r="L38" s="320" t="s">
        <v>362</v>
      </c>
      <c r="M38" s="81" t="s">
        <v>81</v>
      </c>
      <c r="N38" s="718" t="s">
        <v>6</v>
      </c>
    </row>
    <row r="39" spans="4:14" ht="58.5" customHeight="1" hidden="1">
      <c r="D39" s="716"/>
      <c r="E39" s="717"/>
      <c r="F39" s="351" t="s">
        <v>359</v>
      </c>
      <c r="G39" s="351"/>
      <c r="H39" s="36" t="s">
        <v>139</v>
      </c>
      <c r="I39" s="36" t="s">
        <v>139</v>
      </c>
      <c r="J39" s="419"/>
      <c r="K39" s="320" t="s">
        <v>360</v>
      </c>
      <c r="L39" s="320" t="s">
        <v>363</v>
      </c>
      <c r="M39" s="81" t="s">
        <v>81</v>
      </c>
      <c r="N39" s="720"/>
    </row>
    <row r="40" spans="4:14" ht="21" customHeight="1">
      <c r="D40" s="409"/>
      <c r="E40" s="317"/>
      <c r="F40" s="730" t="s">
        <v>32</v>
      </c>
      <c r="G40" s="730"/>
      <c r="H40" s="730"/>
      <c r="I40" s="730"/>
      <c r="J40" s="730"/>
      <c r="K40" s="730"/>
      <c r="L40" s="730"/>
      <c r="M40" s="730"/>
      <c r="N40" s="731"/>
    </row>
    <row r="41" spans="4:14" ht="20.25" customHeight="1">
      <c r="D41" s="724" t="s">
        <v>69</v>
      </c>
      <c r="E41" s="725"/>
      <c r="F41" s="725"/>
      <c r="G41" s="725"/>
      <c r="H41" s="725"/>
      <c r="I41" s="725"/>
      <c r="J41" s="725"/>
      <c r="K41" s="725"/>
      <c r="L41" s="725"/>
      <c r="M41" s="725"/>
      <c r="N41" s="725"/>
    </row>
    <row r="42" spans="4:14" ht="87" customHeight="1">
      <c r="D42" s="710" t="s">
        <v>98</v>
      </c>
      <c r="E42" s="774"/>
      <c r="F42" s="774"/>
      <c r="G42" s="774"/>
      <c r="H42" s="774"/>
      <c r="I42" s="774"/>
      <c r="J42" s="774"/>
      <c r="K42" s="774"/>
      <c r="L42" s="774"/>
      <c r="M42" s="774"/>
      <c r="N42" s="774"/>
    </row>
    <row r="43" spans="4:14" ht="123" customHeight="1" hidden="1">
      <c r="D43" s="708" t="s">
        <v>18</v>
      </c>
      <c r="E43" s="709"/>
      <c r="F43" s="320" t="s">
        <v>364</v>
      </c>
      <c r="G43" s="320"/>
      <c r="H43" s="419" t="s">
        <v>139</v>
      </c>
      <c r="I43" s="419" t="s">
        <v>139</v>
      </c>
      <c r="J43" s="419"/>
      <c r="K43" s="320" t="s">
        <v>365</v>
      </c>
      <c r="L43" s="320" t="s">
        <v>366</v>
      </c>
      <c r="M43" s="419" t="s">
        <v>35</v>
      </c>
      <c r="N43" s="419" t="s">
        <v>16</v>
      </c>
    </row>
    <row r="44" spans="4:14" ht="311.25" customHeight="1" hidden="1">
      <c r="D44" s="710" t="s">
        <v>86</v>
      </c>
      <c r="E44" s="711"/>
      <c r="F44" s="320" t="s">
        <v>367</v>
      </c>
      <c r="G44" s="320"/>
      <c r="H44" s="36" t="s">
        <v>139</v>
      </c>
      <c r="I44" s="36"/>
      <c r="J44" s="419"/>
      <c r="K44" s="408" t="s">
        <v>368</v>
      </c>
      <c r="L44" s="408" t="s">
        <v>369</v>
      </c>
      <c r="M44" s="419" t="s">
        <v>35</v>
      </c>
      <c r="N44" s="419" t="s">
        <v>16</v>
      </c>
    </row>
    <row r="45" spans="4:14" ht="66" customHeight="1">
      <c r="D45" s="710" t="s">
        <v>19</v>
      </c>
      <c r="E45" s="711"/>
      <c r="F45" s="350" t="s">
        <v>370</v>
      </c>
      <c r="G45" s="350"/>
      <c r="H45" s="36"/>
      <c r="I45" s="419"/>
      <c r="J45" s="419"/>
      <c r="K45" s="350"/>
      <c r="L45" s="350"/>
      <c r="M45" s="410" t="s">
        <v>35</v>
      </c>
      <c r="N45" s="410"/>
    </row>
    <row r="46" spans="4:15" ht="137.25" customHeight="1" hidden="1">
      <c r="D46" s="710" t="s">
        <v>20</v>
      </c>
      <c r="E46" s="711"/>
      <c r="F46" s="320" t="s">
        <v>371</v>
      </c>
      <c r="G46" s="320"/>
      <c r="H46" s="36" t="s">
        <v>139</v>
      </c>
      <c r="I46" s="36" t="s">
        <v>139</v>
      </c>
      <c r="J46" s="36" t="s">
        <v>139</v>
      </c>
      <c r="K46" s="320" t="s">
        <v>372</v>
      </c>
      <c r="L46" s="320" t="s">
        <v>373</v>
      </c>
      <c r="M46" s="419" t="s">
        <v>374</v>
      </c>
      <c r="N46" s="419" t="s">
        <v>107</v>
      </c>
      <c r="O46" s="41"/>
    </row>
    <row r="47" spans="4:14" ht="21" customHeight="1">
      <c r="D47" s="729" t="s">
        <v>34</v>
      </c>
      <c r="E47" s="730"/>
      <c r="F47" s="730"/>
      <c r="G47" s="730"/>
      <c r="H47" s="730"/>
      <c r="I47" s="730"/>
      <c r="J47" s="730"/>
      <c r="K47" s="730"/>
      <c r="L47" s="730"/>
      <c r="M47" s="730"/>
      <c r="N47" s="731"/>
    </row>
    <row r="48" spans="4:14" ht="47.25" customHeight="1">
      <c r="D48" s="724" t="s">
        <v>522</v>
      </c>
      <c r="E48" s="725"/>
      <c r="F48" s="725"/>
      <c r="G48" s="725"/>
      <c r="H48" s="725"/>
      <c r="I48" s="725"/>
      <c r="J48" s="725"/>
      <c r="K48" s="725"/>
      <c r="L48" s="725"/>
      <c r="M48" s="725"/>
      <c r="N48" s="725"/>
    </row>
    <row r="49" spans="4:14" ht="75" customHeight="1">
      <c r="D49" s="780" t="s">
        <v>99</v>
      </c>
      <c r="E49" s="781"/>
      <c r="F49" s="781"/>
      <c r="G49" s="781"/>
      <c r="H49" s="781"/>
      <c r="I49" s="781"/>
      <c r="J49" s="781"/>
      <c r="K49" s="781"/>
      <c r="L49" s="781"/>
      <c r="M49" s="781"/>
      <c r="N49" s="782"/>
    </row>
    <row r="50" spans="4:14" ht="60.75" customHeight="1">
      <c r="D50" s="712" t="s">
        <v>85</v>
      </c>
      <c r="E50" s="713"/>
      <c r="F50" s="272" t="s">
        <v>343</v>
      </c>
      <c r="G50" s="272" t="s">
        <v>343</v>
      </c>
      <c r="H50" s="36" t="s">
        <v>117</v>
      </c>
      <c r="I50" s="36" t="s">
        <v>117</v>
      </c>
      <c r="J50" s="36" t="s">
        <v>117</v>
      </c>
      <c r="K50" s="93" t="s">
        <v>378</v>
      </c>
      <c r="L50" s="89" t="s">
        <v>379</v>
      </c>
      <c r="M50" s="718" t="s">
        <v>541</v>
      </c>
      <c r="N50" s="919" t="s">
        <v>542</v>
      </c>
    </row>
    <row r="51" spans="4:14" ht="156" customHeight="1">
      <c r="D51" s="716"/>
      <c r="E51" s="717"/>
      <c r="F51" s="89" t="s">
        <v>345</v>
      </c>
      <c r="G51" s="89" t="s">
        <v>345</v>
      </c>
      <c r="H51" s="36" t="s">
        <v>117</v>
      </c>
      <c r="I51" s="36" t="s">
        <v>117</v>
      </c>
      <c r="J51" s="36" t="s">
        <v>117</v>
      </c>
      <c r="K51" s="89" t="s">
        <v>377</v>
      </c>
      <c r="L51" s="89" t="s">
        <v>380</v>
      </c>
      <c r="M51" s="720"/>
      <c r="N51" s="920"/>
    </row>
    <row r="52" spans="4:14" ht="141.75" customHeight="1">
      <c r="D52" s="712" t="s">
        <v>21</v>
      </c>
      <c r="E52" s="713"/>
      <c r="F52" s="42" t="s">
        <v>383</v>
      </c>
      <c r="G52" s="42" t="s">
        <v>457</v>
      </c>
      <c r="H52" s="100" t="s">
        <v>117</v>
      </c>
      <c r="I52" s="94"/>
      <c r="J52" s="94"/>
      <c r="K52" s="42" t="s">
        <v>441</v>
      </c>
      <c r="L52" s="42" t="s">
        <v>456</v>
      </c>
      <c r="M52" s="718" t="s">
        <v>74</v>
      </c>
      <c r="N52" s="123" t="s">
        <v>544</v>
      </c>
    </row>
    <row r="53" spans="4:14" ht="78" customHeight="1">
      <c r="D53" s="714"/>
      <c r="E53" s="715"/>
      <c r="F53" s="42" t="s">
        <v>524</v>
      </c>
      <c r="G53" s="42" t="s">
        <v>523</v>
      </c>
      <c r="H53" s="100"/>
      <c r="I53" s="94"/>
      <c r="J53" s="94" t="s">
        <v>117</v>
      </c>
      <c r="K53" s="42" t="s">
        <v>525</v>
      </c>
      <c r="L53" s="42" t="s">
        <v>526</v>
      </c>
      <c r="M53" s="719"/>
      <c r="N53" s="128" t="s">
        <v>545</v>
      </c>
    </row>
    <row r="54" spans="4:14" ht="77.25" customHeight="1">
      <c r="D54" s="714"/>
      <c r="E54" s="715"/>
      <c r="F54" s="356" t="s">
        <v>458</v>
      </c>
      <c r="G54" s="356" t="s">
        <v>458</v>
      </c>
      <c r="H54" s="100"/>
      <c r="I54" s="100"/>
      <c r="J54" s="100" t="s">
        <v>117</v>
      </c>
      <c r="K54" s="357" t="s">
        <v>459</v>
      </c>
      <c r="L54" s="357" t="s">
        <v>460</v>
      </c>
      <c r="M54" s="719"/>
      <c r="N54" s="128" t="s">
        <v>546</v>
      </c>
    </row>
    <row r="55" spans="4:14" ht="116.25" customHeight="1">
      <c r="D55" s="714"/>
      <c r="E55" s="715"/>
      <c r="F55" s="42" t="s">
        <v>119</v>
      </c>
      <c r="G55" s="357" t="s">
        <v>548</v>
      </c>
      <c r="H55" s="260"/>
      <c r="I55" s="260" t="s">
        <v>117</v>
      </c>
      <c r="J55" s="260"/>
      <c r="K55" s="42" t="s">
        <v>120</v>
      </c>
      <c r="L55" s="382" t="s">
        <v>462</v>
      </c>
      <c r="M55" s="719"/>
      <c r="N55" s="419"/>
    </row>
    <row r="56" spans="4:14" ht="279" customHeight="1">
      <c r="D56" s="716"/>
      <c r="E56" s="717"/>
      <c r="F56" s="42" t="s">
        <v>122</v>
      </c>
      <c r="G56" s="357" t="s">
        <v>463</v>
      </c>
      <c r="H56" s="260"/>
      <c r="I56" s="260" t="s">
        <v>117</v>
      </c>
      <c r="J56" s="260" t="s">
        <v>117</v>
      </c>
      <c r="K56" s="357" t="s">
        <v>464</v>
      </c>
      <c r="L56" s="357" t="s">
        <v>465</v>
      </c>
      <c r="M56" s="720"/>
      <c r="N56" s="89" t="s">
        <v>547</v>
      </c>
    </row>
    <row r="57" spans="4:18" ht="63" customHeight="1">
      <c r="D57" s="710" t="s">
        <v>22</v>
      </c>
      <c r="E57" s="711"/>
      <c r="F57" s="353" t="s">
        <v>356</v>
      </c>
      <c r="G57" s="353"/>
      <c r="H57" s="354"/>
      <c r="I57" s="43"/>
      <c r="J57" s="43"/>
      <c r="K57" s="43"/>
      <c r="L57" s="355"/>
      <c r="M57" s="412" t="s">
        <v>84</v>
      </c>
      <c r="N57" s="419"/>
      <c r="O57" s="41"/>
      <c r="P57" s="41"/>
      <c r="Q57" s="41"/>
      <c r="R57" s="41"/>
    </row>
    <row r="58" spans="4:14" ht="82.5" customHeight="1">
      <c r="D58" s="712" t="s">
        <v>23</v>
      </c>
      <c r="E58" s="713"/>
      <c r="F58" s="919" t="s">
        <v>180</v>
      </c>
      <c r="G58" s="89" t="s">
        <v>235</v>
      </c>
      <c r="H58" s="324"/>
      <c r="I58" s="324" t="s">
        <v>139</v>
      </c>
      <c r="J58" s="324"/>
      <c r="K58" s="325" t="s">
        <v>236</v>
      </c>
      <c r="L58" s="325" t="s">
        <v>237</v>
      </c>
      <c r="M58" s="718" t="s">
        <v>13</v>
      </c>
      <c r="N58" s="325" t="s">
        <v>549</v>
      </c>
    </row>
    <row r="59" spans="4:14" ht="84" customHeight="1">
      <c r="D59" s="714"/>
      <c r="E59" s="715"/>
      <c r="F59" s="920"/>
      <c r="G59" s="89" t="s">
        <v>238</v>
      </c>
      <c r="H59" s="324"/>
      <c r="I59" s="324"/>
      <c r="J59" s="324" t="s">
        <v>139</v>
      </c>
      <c r="K59" s="325" t="s">
        <v>239</v>
      </c>
      <c r="L59" s="325" t="s">
        <v>240</v>
      </c>
      <c r="M59" s="719"/>
      <c r="N59" s="325" t="s">
        <v>550</v>
      </c>
    </row>
    <row r="60" spans="4:14" ht="68.25" customHeight="1">
      <c r="D60" s="714"/>
      <c r="E60" s="715"/>
      <c r="F60" s="89" t="s">
        <v>181</v>
      </c>
      <c r="G60" s="89" t="s">
        <v>241</v>
      </c>
      <c r="H60" s="324"/>
      <c r="I60" s="324"/>
      <c r="J60" s="324" t="s">
        <v>139</v>
      </c>
      <c r="K60" s="325" t="s">
        <v>242</v>
      </c>
      <c r="L60" s="325" t="s">
        <v>243</v>
      </c>
      <c r="M60" s="719"/>
      <c r="N60" s="325" t="s">
        <v>551</v>
      </c>
    </row>
    <row r="61" spans="4:16" ht="54">
      <c r="D61" s="714"/>
      <c r="E61" s="715"/>
      <c r="F61" s="89" t="s">
        <v>184</v>
      </c>
      <c r="G61" s="89" t="s">
        <v>244</v>
      </c>
      <c r="H61" s="324" t="s">
        <v>139</v>
      </c>
      <c r="I61" s="324" t="s">
        <v>139</v>
      </c>
      <c r="J61" s="324" t="s">
        <v>139</v>
      </c>
      <c r="K61" s="325" t="s">
        <v>245</v>
      </c>
      <c r="L61" s="325" t="s">
        <v>552</v>
      </c>
      <c r="M61" s="719"/>
      <c r="N61" s="325" t="s">
        <v>552</v>
      </c>
      <c r="P61" s="41"/>
    </row>
    <row r="62" spans="4:16" ht="60.75" customHeight="1">
      <c r="D62" s="714"/>
      <c r="E62" s="715"/>
      <c r="F62" s="919" t="s">
        <v>186</v>
      </c>
      <c r="G62" s="89" t="s">
        <v>249</v>
      </c>
      <c r="H62" s="324" t="s">
        <v>139</v>
      </c>
      <c r="I62" s="324" t="s">
        <v>139</v>
      </c>
      <c r="J62" s="324"/>
      <c r="K62" s="325" t="s">
        <v>250</v>
      </c>
      <c r="L62" s="325" t="s">
        <v>251</v>
      </c>
      <c r="M62" s="719"/>
      <c r="N62" s="921" t="s">
        <v>553</v>
      </c>
      <c r="P62" s="41"/>
    </row>
    <row r="63" spans="4:16" ht="59.25" customHeight="1">
      <c r="D63" s="716"/>
      <c r="E63" s="717"/>
      <c r="F63" s="920"/>
      <c r="G63" s="89" t="s">
        <v>433</v>
      </c>
      <c r="H63" s="324"/>
      <c r="I63" s="324"/>
      <c r="J63" s="324" t="s">
        <v>139</v>
      </c>
      <c r="K63" s="325" t="s">
        <v>250</v>
      </c>
      <c r="L63" s="325" t="s">
        <v>434</v>
      </c>
      <c r="M63" s="411"/>
      <c r="N63" s="922"/>
      <c r="P63" s="41"/>
    </row>
    <row r="64" spans="4:16" ht="78.75" customHeight="1" hidden="1">
      <c r="D64" s="712" t="s">
        <v>25</v>
      </c>
      <c r="E64" s="713"/>
      <c r="F64" s="320"/>
      <c r="G64" s="320"/>
      <c r="H64" s="36"/>
      <c r="I64" s="36"/>
      <c r="J64" s="36"/>
      <c r="K64" s="36"/>
      <c r="L64" s="320"/>
      <c r="M64" s="66" t="s">
        <v>29</v>
      </c>
      <c r="N64" s="410" t="s">
        <v>109</v>
      </c>
      <c r="P64" s="41"/>
    </row>
    <row r="65" spans="4:14" ht="108">
      <c r="D65" s="714"/>
      <c r="E65" s="715"/>
      <c r="F65" s="125" t="s">
        <v>226</v>
      </c>
      <c r="G65" s="125"/>
      <c r="H65" s="36" t="s">
        <v>139</v>
      </c>
      <c r="I65" s="36" t="s">
        <v>139</v>
      </c>
      <c r="J65" s="36"/>
      <c r="K65" s="125" t="s">
        <v>255</v>
      </c>
      <c r="L65" s="125" t="s">
        <v>252</v>
      </c>
      <c r="M65" s="419" t="s">
        <v>29</v>
      </c>
      <c r="N65" s="921" t="s">
        <v>555</v>
      </c>
    </row>
    <row r="66" spans="4:14" ht="61.5" customHeight="1" hidden="1">
      <c r="D66" s="714"/>
      <c r="E66" s="715"/>
      <c r="F66" s="300" t="s">
        <v>386</v>
      </c>
      <c r="G66" s="300"/>
      <c r="H66" s="36" t="s">
        <v>139</v>
      </c>
      <c r="I66" s="36"/>
      <c r="J66" s="36"/>
      <c r="K66" s="125" t="s">
        <v>387</v>
      </c>
      <c r="L66" s="125" t="s">
        <v>388</v>
      </c>
      <c r="M66" s="419" t="s">
        <v>35</v>
      </c>
      <c r="N66" s="922" t="s">
        <v>509</v>
      </c>
    </row>
    <row r="67" spans="4:19" ht="106.5" customHeight="1">
      <c r="D67" s="714"/>
      <c r="E67" s="715"/>
      <c r="F67" s="126" t="s">
        <v>223</v>
      </c>
      <c r="G67" s="126" t="s">
        <v>223</v>
      </c>
      <c r="H67" s="383" t="s">
        <v>139</v>
      </c>
      <c r="I67" s="383" t="s">
        <v>139</v>
      </c>
      <c r="J67" s="383" t="s">
        <v>139</v>
      </c>
      <c r="K67" s="129" t="s">
        <v>436</v>
      </c>
      <c r="L67" s="302" t="s">
        <v>435</v>
      </c>
      <c r="M67" s="410" t="s">
        <v>29</v>
      </c>
      <c r="N67" s="429" t="s">
        <v>556</v>
      </c>
      <c r="O67" s="64"/>
      <c r="P67" s="64"/>
      <c r="Q67" s="64"/>
      <c r="R67" s="64"/>
      <c r="S67" s="64"/>
    </row>
    <row r="68" spans="4:19" ht="37.5" customHeight="1">
      <c r="D68" s="714"/>
      <c r="E68" s="715"/>
      <c r="F68" s="320" t="s">
        <v>227</v>
      </c>
      <c r="G68" s="320" t="s">
        <v>292</v>
      </c>
      <c r="H68" s="383"/>
      <c r="I68" s="385" t="s">
        <v>139</v>
      </c>
      <c r="J68" s="383"/>
      <c r="K68" s="358" t="s">
        <v>258</v>
      </c>
      <c r="L68" s="358" t="s">
        <v>259</v>
      </c>
      <c r="M68" s="423" t="s">
        <v>554</v>
      </c>
      <c r="N68" s="428" t="s">
        <v>557</v>
      </c>
      <c r="S68" s="64"/>
    </row>
    <row r="69" spans="4:14" ht="99.75" customHeight="1">
      <c r="D69" s="716"/>
      <c r="E69" s="717"/>
      <c r="F69" s="127" t="s">
        <v>225</v>
      </c>
      <c r="G69" s="127" t="s">
        <v>225</v>
      </c>
      <c r="H69" s="419" t="s">
        <v>139</v>
      </c>
      <c r="I69" s="419" t="s">
        <v>139</v>
      </c>
      <c r="J69" s="419" t="s">
        <v>139</v>
      </c>
      <c r="K69" s="125" t="s">
        <v>437</v>
      </c>
      <c r="L69" s="125" t="s">
        <v>438</v>
      </c>
      <c r="M69" s="67" t="s">
        <v>81</v>
      </c>
      <c r="N69" s="419"/>
    </row>
    <row r="70" spans="4:14" ht="14.25" customHeight="1">
      <c r="D70" s="47"/>
      <c r="E70" s="48"/>
      <c r="F70" s="48"/>
      <c r="G70" s="48"/>
      <c r="H70" s="49"/>
      <c r="I70" s="49"/>
      <c r="J70" s="49"/>
      <c r="K70" s="49"/>
      <c r="L70" s="48"/>
      <c r="M70" s="48"/>
      <c r="N70" s="48"/>
    </row>
    <row r="71" spans="4:14" ht="20.25" customHeight="1">
      <c r="D71" s="47"/>
      <c r="E71" s="48"/>
      <c r="F71" s="48"/>
      <c r="G71" s="48"/>
      <c r="H71" s="49"/>
      <c r="I71" s="49"/>
      <c r="J71" s="49"/>
      <c r="K71" s="49"/>
      <c r="L71" s="48"/>
      <c r="M71" s="48"/>
      <c r="N71" s="48"/>
    </row>
  </sheetData>
  <sheetProtection/>
  <mergeCells count="51">
    <mergeCell ref="D52:E56"/>
    <mergeCell ref="M52:M56"/>
    <mergeCell ref="N65:N66"/>
    <mergeCell ref="D64:E69"/>
    <mergeCell ref="F62:F63"/>
    <mergeCell ref="D57:E57"/>
    <mergeCell ref="D58:E63"/>
    <mergeCell ref="F58:F59"/>
    <mergeCell ref="M58:M62"/>
    <mergeCell ref="N62:N63"/>
    <mergeCell ref="D45:E45"/>
    <mergeCell ref="D46:E46"/>
    <mergeCell ref="D43:E43"/>
    <mergeCell ref="D47:N47"/>
    <mergeCell ref="D48:N48"/>
    <mergeCell ref="N50:N51"/>
    <mergeCell ref="D49:N49"/>
    <mergeCell ref="D50:E51"/>
    <mergeCell ref="M50:M51"/>
    <mergeCell ref="F40:N40"/>
    <mergeCell ref="D38:E39"/>
    <mergeCell ref="N38:N39"/>
    <mergeCell ref="D41:N41"/>
    <mergeCell ref="D42:N42"/>
    <mergeCell ref="D44:E44"/>
    <mergeCell ref="D24:E24"/>
    <mergeCell ref="D25:E36"/>
    <mergeCell ref="M25:M34"/>
    <mergeCell ref="N25:N34"/>
    <mergeCell ref="N35:N36"/>
    <mergeCell ref="M6:M7"/>
    <mergeCell ref="D8:N8"/>
    <mergeCell ref="D9:E17"/>
    <mergeCell ref="M11:M17"/>
    <mergeCell ref="D18:N18"/>
    <mergeCell ref="D37:E37"/>
    <mergeCell ref="D23:N23"/>
    <mergeCell ref="D20:N20"/>
    <mergeCell ref="D21:N21"/>
    <mergeCell ref="D22:N22"/>
    <mergeCell ref="D2:N2"/>
    <mergeCell ref="D3:F3"/>
    <mergeCell ref="D4:N4"/>
    <mergeCell ref="D5:N5"/>
    <mergeCell ref="D6:E7"/>
    <mergeCell ref="D19:N19"/>
    <mergeCell ref="N6:N7"/>
    <mergeCell ref="F6:F7"/>
    <mergeCell ref="H6:J6"/>
    <mergeCell ref="K6:K7"/>
    <mergeCell ref="L6:L7"/>
  </mergeCells>
  <hyperlinks>
    <hyperlink ref="N50" location="_ftn1" display="_ftn1"/>
  </hyperlinks>
  <printOptions/>
  <pageMargins left="0.7" right="0.7" top="0.75" bottom="0.75" header="0.3" footer="0.3"/>
  <pageSetup horizontalDpi="300" verticalDpi="300" orientation="landscape" scale="47" r:id="rId1"/>
  <rowBreaks count="3" manualBreakCount="3">
    <brk id="15" max="13" man="1"/>
    <brk id="29" max="13" man="1"/>
    <brk id="47" max="13" man="1"/>
  </rowBreaks>
  <colBreaks count="2" manualBreakCount="2">
    <brk id="3" max="70" man="1"/>
    <brk id="14"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Q108"/>
  <sheetViews>
    <sheetView tabSelected="1" zoomScale="80" zoomScaleNormal="80" workbookViewId="0" topLeftCell="A27">
      <selection activeCell="E86" sqref="E86"/>
    </sheetView>
  </sheetViews>
  <sheetFormatPr defaultColWidth="9.33203125" defaultRowHeight="20.25" customHeight="1"/>
  <cols>
    <col min="1" max="1" width="62.16015625" style="437" customWidth="1"/>
    <col min="2" max="2" width="54.83203125" style="434" customWidth="1"/>
    <col min="3" max="3" width="18.66015625" style="434" customWidth="1"/>
    <col min="4" max="4" width="47.83203125" style="444" customWidth="1"/>
    <col min="5" max="5" width="17.83203125" style="462" customWidth="1"/>
    <col min="6" max="6" width="17.66015625" style="462" customWidth="1"/>
    <col min="7" max="7" width="17.5" style="462" customWidth="1"/>
    <col min="8" max="8" width="17.16015625" style="462" customWidth="1"/>
    <col min="9" max="9" width="20.5" style="537" customWidth="1"/>
    <col min="10" max="10" width="37.16015625" style="452" customWidth="1"/>
    <col min="11" max="11" width="44.16015625" style="445" customWidth="1"/>
    <col min="12" max="12" width="22.33203125" style="437" customWidth="1"/>
    <col min="13" max="13" width="14.83203125" style="437" customWidth="1"/>
    <col min="14" max="14" width="15" style="437" customWidth="1"/>
    <col min="15" max="15" width="16" style="437" customWidth="1"/>
    <col min="16" max="16" width="17.83203125" style="437" customWidth="1"/>
    <col min="17" max="17" width="13.33203125" style="437" customWidth="1"/>
    <col min="18" max="16384" width="9.33203125" style="437" customWidth="1"/>
  </cols>
  <sheetData>
    <row r="1" spans="1:11" ht="20.25" customHeight="1" hidden="1">
      <c r="A1" s="434"/>
      <c r="D1" s="435"/>
      <c r="I1" s="521"/>
      <c r="J1" s="434"/>
      <c r="K1" s="436"/>
    </row>
    <row r="2" spans="1:11" ht="22.5" customHeight="1" hidden="1">
      <c r="A2" s="934" t="s">
        <v>5</v>
      </c>
      <c r="B2" s="935"/>
      <c r="C2" s="935"/>
      <c r="D2" s="935"/>
      <c r="E2" s="935"/>
      <c r="F2" s="935"/>
      <c r="G2" s="935"/>
      <c r="H2" s="935"/>
      <c r="I2" s="522"/>
      <c r="J2" s="607"/>
      <c r="K2" s="464"/>
    </row>
    <row r="3" spans="1:11" ht="20.25" customHeight="1" hidden="1">
      <c r="A3" s="936" t="s">
        <v>559</v>
      </c>
      <c r="B3" s="937"/>
      <c r="C3" s="937"/>
      <c r="D3" s="937"/>
      <c r="E3" s="461"/>
      <c r="F3" s="461"/>
      <c r="G3" s="461"/>
      <c r="H3" s="461"/>
      <c r="I3" s="522"/>
      <c r="J3" s="606"/>
      <c r="K3" s="463"/>
    </row>
    <row r="4" spans="1:11" ht="20.25" customHeight="1" hidden="1">
      <c r="A4" s="936" t="s">
        <v>560</v>
      </c>
      <c r="B4" s="937"/>
      <c r="C4" s="937"/>
      <c r="D4" s="937"/>
      <c r="E4" s="937"/>
      <c r="F4" s="937"/>
      <c r="G4" s="937"/>
      <c r="H4" s="937"/>
      <c r="I4" s="937"/>
      <c r="J4" s="937"/>
      <c r="K4" s="938"/>
    </row>
    <row r="5" spans="1:11" ht="22.5" customHeight="1" hidden="1">
      <c r="A5" s="936" t="s">
        <v>561</v>
      </c>
      <c r="B5" s="937"/>
      <c r="C5" s="937"/>
      <c r="D5" s="937"/>
      <c r="E5" s="937"/>
      <c r="F5" s="937"/>
      <c r="G5" s="937"/>
      <c r="H5" s="937"/>
      <c r="I5" s="937"/>
      <c r="J5" s="937"/>
      <c r="K5" s="938"/>
    </row>
    <row r="6" spans="1:11" ht="22.5" customHeight="1">
      <c r="A6" s="457" t="s">
        <v>635</v>
      </c>
      <c r="B6" s="458"/>
      <c r="C6" s="458"/>
      <c r="D6" s="458"/>
      <c r="E6" s="458"/>
      <c r="F6" s="458"/>
      <c r="G6" s="458"/>
      <c r="H6" s="458"/>
      <c r="I6" s="523"/>
      <c r="J6" s="605"/>
      <c r="K6" s="460"/>
    </row>
    <row r="7" spans="1:11" ht="22.5" customHeight="1">
      <c r="A7" s="724" t="s">
        <v>636</v>
      </c>
      <c r="B7" s="725"/>
      <c r="C7" s="725"/>
      <c r="D7" s="725"/>
      <c r="E7" s="725"/>
      <c r="F7" s="725"/>
      <c r="G7" s="725"/>
      <c r="H7" s="725"/>
      <c r="I7" s="725"/>
      <c r="J7" s="725"/>
      <c r="K7" s="725"/>
    </row>
    <row r="8" spans="1:11" ht="22.5" customHeight="1">
      <c r="A8" s="724" t="s">
        <v>666</v>
      </c>
      <c r="B8" s="725"/>
      <c r="C8" s="725"/>
      <c r="D8" s="725"/>
      <c r="E8" s="454"/>
      <c r="F8" s="454"/>
      <c r="G8" s="454"/>
      <c r="H8" s="454"/>
      <c r="I8" s="524"/>
      <c r="J8" s="604"/>
      <c r="K8" s="459"/>
    </row>
    <row r="9" spans="1:11" ht="58.5" customHeight="1">
      <c r="A9" s="706" t="s">
        <v>667</v>
      </c>
      <c r="B9" s="707"/>
      <c r="C9" s="707"/>
      <c r="D9" s="707"/>
      <c r="E9" s="707"/>
      <c r="F9" s="707"/>
      <c r="G9" s="707"/>
      <c r="H9" s="707"/>
      <c r="I9" s="707"/>
      <c r="J9" s="707"/>
      <c r="K9" s="916"/>
    </row>
    <row r="10" spans="1:11" ht="69.75" customHeight="1">
      <c r="A10" s="724" t="s">
        <v>668</v>
      </c>
      <c r="B10" s="725"/>
      <c r="C10" s="725"/>
      <c r="D10" s="725"/>
      <c r="E10" s="725"/>
      <c r="F10" s="725"/>
      <c r="G10" s="725"/>
      <c r="H10" s="725"/>
      <c r="I10" s="725"/>
      <c r="J10" s="725"/>
      <c r="K10" s="732"/>
    </row>
    <row r="11" spans="1:11" ht="32.25" customHeight="1" thickBot="1">
      <c r="A11" s="950" t="s">
        <v>637</v>
      </c>
      <c r="B11" s="951"/>
      <c r="C11" s="951"/>
      <c r="D11" s="951"/>
      <c r="E11" s="951"/>
      <c r="F11" s="951"/>
      <c r="G11" s="951"/>
      <c r="H11" s="951"/>
      <c r="I11" s="951"/>
      <c r="J11" s="951"/>
      <c r="K11" s="952"/>
    </row>
    <row r="12" spans="1:11" ht="36.75" customHeight="1" thickBot="1">
      <c r="A12" s="954" t="s">
        <v>736</v>
      </c>
      <c r="B12" s="955"/>
      <c r="C12" s="955"/>
      <c r="D12" s="955"/>
      <c r="E12" s="955"/>
      <c r="F12" s="955"/>
      <c r="G12" s="955"/>
      <c r="H12" s="955"/>
      <c r="I12" s="955"/>
      <c r="J12" s="955"/>
      <c r="K12" s="956"/>
    </row>
    <row r="13" spans="1:11" ht="51" customHeight="1">
      <c r="A13" s="589" t="s">
        <v>638</v>
      </c>
      <c r="B13" s="590"/>
      <c r="C13" s="590"/>
      <c r="D13" s="590"/>
      <c r="E13" s="590"/>
      <c r="F13" s="590"/>
      <c r="G13" s="590"/>
      <c r="H13" s="590"/>
      <c r="I13" s="590"/>
      <c r="J13" s="590"/>
      <c r="K13" s="591"/>
    </row>
    <row r="14" spans="1:11" ht="22.5" customHeight="1">
      <c r="A14" s="468" t="s">
        <v>574</v>
      </c>
      <c r="B14" s="943" t="s">
        <v>575</v>
      </c>
      <c r="C14" s="943"/>
      <c r="D14" s="939" t="s">
        <v>640</v>
      </c>
      <c r="E14" s="945" t="s">
        <v>0</v>
      </c>
      <c r="F14" s="945"/>
      <c r="G14" s="945"/>
      <c r="H14" s="945"/>
      <c r="I14" s="942" t="s">
        <v>641</v>
      </c>
      <c r="J14" s="953" t="s">
        <v>578</v>
      </c>
      <c r="K14" s="953" t="s">
        <v>579</v>
      </c>
    </row>
    <row r="15" spans="1:11" ht="22.5" customHeight="1">
      <c r="A15" s="468"/>
      <c r="B15" s="468" t="s">
        <v>576</v>
      </c>
      <c r="C15" s="468" t="s">
        <v>577</v>
      </c>
      <c r="D15" s="940"/>
      <c r="E15" s="470" t="s">
        <v>76</v>
      </c>
      <c r="F15" s="470" t="s">
        <v>77</v>
      </c>
      <c r="G15" s="470" t="s">
        <v>78</v>
      </c>
      <c r="H15" s="470" t="s">
        <v>79</v>
      </c>
      <c r="I15" s="942"/>
      <c r="J15" s="953"/>
      <c r="K15" s="953"/>
    </row>
    <row r="16" spans="1:11" ht="86.25">
      <c r="A16" s="539" t="s">
        <v>681</v>
      </c>
      <c r="B16" s="539" t="s">
        <v>650</v>
      </c>
      <c r="C16" s="539">
        <v>2018</v>
      </c>
      <c r="D16" s="539">
        <v>304</v>
      </c>
      <c r="E16" s="539">
        <v>40</v>
      </c>
      <c r="F16" s="539">
        <v>80</v>
      </c>
      <c r="G16" s="539">
        <v>80</v>
      </c>
      <c r="H16" s="539">
        <v>40</v>
      </c>
      <c r="I16" s="539">
        <v>240</v>
      </c>
      <c r="J16" s="539" t="s">
        <v>593</v>
      </c>
      <c r="K16" s="539" t="s">
        <v>592</v>
      </c>
    </row>
    <row r="17" spans="1:12" ht="85.5" customHeight="1">
      <c r="A17" s="539" t="s">
        <v>682</v>
      </c>
      <c r="B17" s="539" t="s">
        <v>625</v>
      </c>
      <c r="C17" s="539">
        <v>2018</v>
      </c>
      <c r="D17" s="540" t="s">
        <v>669</v>
      </c>
      <c r="E17" s="539">
        <v>0</v>
      </c>
      <c r="F17" s="539">
        <v>2</v>
      </c>
      <c r="G17" s="539">
        <v>2</v>
      </c>
      <c r="H17" s="539">
        <v>0</v>
      </c>
      <c r="I17" s="539">
        <v>4</v>
      </c>
      <c r="J17" s="539" t="s">
        <v>677</v>
      </c>
      <c r="K17" s="539" t="s">
        <v>605</v>
      </c>
      <c r="L17" s="520"/>
    </row>
    <row r="18" spans="1:11" ht="66" customHeight="1">
      <c r="A18" s="539" t="s">
        <v>683</v>
      </c>
      <c r="B18" s="541">
        <v>1</v>
      </c>
      <c r="C18" s="542">
        <v>2018</v>
      </c>
      <c r="D18" s="543">
        <v>1</v>
      </c>
      <c r="E18" s="543">
        <v>1</v>
      </c>
      <c r="F18" s="543">
        <v>1</v>
      </c>
      <c r="G18" s="543">
        <v>1</v>
      </c>
      <c r="H18" s="543">
        <v>1</v>
      </c>
      <c r="I18" s="544">
        <v>1</v>
      </c>
      <c r="J18" s="629" t="s">
        <v>677</v>
      </c>
      <c r="K18" s="545" t="s">
        <v>605</v>
      </c>
    </row>
    <row r="19" spans="1:11" ht="126" customHeight="1">
      <c r="A19" s="539" t="s">
        <v>729</v>
      </c>
      <c r="B19" s="546" t="s">
        <v>626</v>
      </c>
      <c r="C19" s="671">
        <v>2018</v>
      </c>
      <c r="D19" s="539" t="s">
        <v>670</v>
      </c>
      <c r="E19" s="547" t="s">
        <v>735</v>
      </c>
      <c r="F19" s="547" t="s">
        <v>673</v>
      </c>
      <c r="G19" s="547" t="s">
        <v>734</v>
      </c>
      <c r="H19" s="547" t="s">
        <v>642</v>
      </c>
      <c r="I19" s="547" t="s">
        <v>733</v>
      </c>
      <c r="J19" s="545" t="s">
        <v>678</v>
      </c>
      <c r="K19" s="545" t="s">
        <v>606</v>
      </c>
    </row>
    <row r="20" spans="1:11" ht="30.75">
      <c r="A20" s="929" t="s">
        <v>563</v>
      </c>
      <c r="B20" s="927" t="s">
        <v>572</v>
      </c>
      <c r="C20" s="947" t="s">
        <v>1</v>
      </c>
      <c r="D20" s="927" t="s">
        <v>581</v>
      </c>
      <c r="E20" s="923" t="s">
        <v>0</v>
      </c>
      <c r="F20" s="924"/>
      <c r="G20" s="924"/>
      <c r="H20" s="925"/>
      <c r="I20" s="525" t="s">
        <v>562</v>
      </c>
      <c r="J20" s="927" t="s">
        <v>573</v>
      </c>
      <c r="K20" s="927" t="s">
        <v>580</v>
      </c>
    </row>
    <row r="21" spans="1:11" ht="28.5" customHeight="1">
      <c r="A21" s="930"/>
      <c r="B21" s="928"/>
      <c r="C21" s="948"/>
      <c r="D21" s="928"/>
      <c r="E21" s="467" t="s">
        <v>76</v>
      </c>
      <c r="F21" s="467" t="s">
        <v>77</v>
      </c>
      <c r="G21" s="467" t="s">
        <v>78</v>
      </c>
      <c r="H21" s="467" t="s">
        <v>79</v>
      </c>
      <c r="I21" s="526" t="s">
        <v>62</v>
      </c>
      <c r="J21" s="928"/>
      <c r="K21" s="928"/>
    </row>
    <row r="22" spans="1:12" ht="121.5" customHeight="1">
      <c r="A22" s="548" t="s">
        <v>582</v>
      </c>
      <c r="B22" s="548" t="s">
        <v>607</v>
      </c>
      <c r="C22" s="582" t="s">
        <v>684</v>
      </c>
      <c r="D22" s="548" t="s">
        <v>730</v>
      </c>
      <c r="E22" s="484">
        <f>2000-383.75</f>
        <v>1616.25</v>
      </c>
      <c r="F22" s="548">
        <v>4616</v>
      </c>
      <c r="G22" s="484">
        <f>5000-383.75</f>
        <v>4616.25</v>
      </c>
      <c r="H22" s="484">
        <v>1616</v>
      </c>
      <c r="I22" s="550">
        <f>E22+F22+G22+H22</f>
        <v>12464.5</v>
      </c>
      <c r="J22" s="630" t="s">
        <v>588</v>
      </c>
      <c r="K22" s="548" t="s">
        <v>651</v>
      </c>
      <c r="L22" s="456"/>
    </row>
    <row r="23" spans="1:11" ht="77.25" customHeight="1">
      <c r="A23" s="548" t="s">
        <v>721</v>
      </c>
      <c r="B23" s="548" t="s">
        <v>652</v>
      </c>
      <c r="C23" s="582" t="s">
        <v>588</v>
      </c>
      <c r="D23" s="668" t="s">
        <v>722</v>
      </c>
      <c r="E23" s="548">
        <v>4000</v>
      </c>
      <c r="F23" s="548">
        <v>4000</v>
      </c>
      <c r="G23" s="548"/>
      <c r="H23" s="548">
        <v>0</v>
      </c>
      <c r="I23" s="548">
        <v>8000</v>
      </c>
      <c r="J23" s="548" t="s">
        <v>588</v>
      </c>
      <c r="K23" s="484"/>
    </row>
    <row r="24" spans="1:11" ht="54" customHeight="1">
      <c r="A24" s="670" t="s">
        <v>583</v>
      </c>
      <c r="B24" s="548" t="s">
        <v>608</v>
      </c>
      <c r="C24" s="582" t="s">
        <v>588</v>
      </c>
      <c r="D24" s="669" t="s">
        <v>723</v>
      </c>
      <c r="E24" s="548">
        <v>2000</v>
      </c>
      <c r="F24" s="548">
        <v>2000</v>
      </c>
      <c r="G24" s="548">
        <v>2000</v>
      </c>
      <c r="H24" s="548">
        <v>2000</v>
      </c>
      <c r="I24" s="548">
        <f>E24+F24+G24+H24</f>
        <v>8000</v>
      </c>
      <c r="J24" s="548" t="s">
        <v>588</v>
      </c>
      <c r="K24" s="548" t="s">
        <v>653</v>
      </c>
    </row>
    <row r="25" spans="1:11" ht="72" customHeight="1">
      <c r="A25" s="669" t="s">
        <v>685</v>
      </c>
      <c r="B25" s="578" t="s">
        <v>686</v>
      </c>
      <c r="C25" s="582" t="s">
        <v>686</v>
      </c>
      <c r="D25" s="619" t="s">
        <v>687</v>
      </c>
      <c r="E25" s="578">
        <v>16358</v>
      </c>
      <c r="F25" s="578">
        <v>7608</v>
      </c>
      <c r="G25" s="578">
        <v>27173</v>
      </c>
      <c r="H25" s="578">
        <v>0</v>
      </c>
      <c r="I25" s="578">
        <f>E25+F25+G25+H25</f>
        <v>51139</v>
      </c>
      <c r="J25" s="578" t="s">
        <v>686</v>
      </c>
      <c r="K25" s="578" t="s">
        <v>688</v>
      </c>
    </row>
    <row r="26" spans="1:11" ht="66" customHeight="1">
      <c r="A26" s="549" t="s">
        <v>584</v>
      </c>
      <c r="B26" s="549" t="s">
        <v>639</v>
      </c>
      <c r="C26" s="582" t="s">
        <v>588</v>
      </c>
      <c r="D26" s="549" t="s">
        <v>724</v>
      </c>
      <c r="E26" s="567">
        <v>0</v>
      </c>
      <c r="F26" s="567"/>
      <c r="G26" s="567">
        <f>20000</f>
        <v>20000</v>
      </c>
      <c r="H26" s="567">
        <v>0</v>
      </c>
      <c r="I26" s="567">
        <v>20000</v>
      </c>
      <c r="J26" s="564" t="s">
        <v>588</v>
      </c>
      <c r="K26" s="549" t="s">
        <v>654</v>
      </c>
    </row>
    <row r="27" spans="1:11" ht="19.5" customHeight="1">
      <c r="A27" s="552" t="s">
        <v>564</v>
      </c>
      <c r="B27" s="551"/>
      <c r="C27" s="551"/>
      <c r="D27" s="478"/>
      <c r="E27" s="588">
        <f>SUM(E22:E26)</f>
        <v>23974.25</v>
      </c>
      <c r="F27" s="588">
        <f>SUM(F22:F26)</f>
        <v>18224</v>
      </c>
      <c r="G27" s="588">
        <f>SUM(G22:G26)</f>
        <v>53789.25</v>
      </c>
      <c r="H27" s="588">
        <f>SUM(H22:H26)</f>
        <v>3616</v>
      </c>
      <c r="I27" s="527">
        <f>SUM(I22:I26)</f>
        <v>99603.5</v>
      </c>
      <c r="J27" s="639"/>
      <c r="K27" s="640"/>
    </row>
    <row r="28" spans="1:11" ht="19.5" customHeight="1">
      <c r="A28" s="552"/>
      <c r="B28" s="551"/>
      <c r="C28" s="551"/>
      <c r="D28" s="478"/>
      <c r="E28" s="501">
        <f>E27/$I$27</f>
        <v>0.240696863062041</v>
      </c>
      <c r="F28" s="501">
        <f>F27/$I$27</f>
        <v>0.1829654580411331</v>
      </c>
      <c r="G28" s="501">
        <f>G27/$I$27</f>
        <v>0.5400337337543359</v>
      </c>
      <c r="H28" s="501">
        <f>H27/$I$27</f>
        <v>0.036303945142489975</v>
      </c>
      <c r="I28" s="528"/>
      <c r="J28" s="467"/>
      <c r="K28" s="640"/>
    </row>
    <row r="29" spans="1:11" ht="42" customHeight="1">
      <c r="A29" s="499" t="s">
        <v>643</v>
      </c>
      <c r="B29" s="499"/>
      <c r="C29" s="500"/>
      <c r="D29" s="503"/>
      <c r="E29" s="503"/>
      <c r="F29" s="503"/>
      <c r="G29" s="503"/>
      <c r="H29" s="503"/>
      <c r="I29" s="529"/>
      <c r="J29" s="503"/>
      <c r="K29" s="504"/>
    </row>
    <row r="30" spans="1:11" ht="18">
      <c r="A30" s="502" t="s">
        <v>574</v>
      </c>
      <c r="B30" s="585" t="s">
        <v>575</v>
      </c>
      <c r="C30" s="939" t="s">
        <v>577</v>
      </c>
      <c r="D30" s="939" t="s">
        <v>604</v>
      </c>
      <c r="E30" s="949" t="s">
        <v>0</v>
      </c>
      <c r="F30" s="949"/>
      <c r="G30" s="949"/>
      <c r="H30" s="949"/>
      <c r="I30" s="941" t="s">
        <v>603</v>
      </c>
      <c r="J30" s="940" t="s">
        <v>578</v>
      </c>
      <c r="K30" s="940" t="s">
        <v>579</v>
      </c>
    </row>
    <row r="31" spans="1:11" ht="18">
      <c r="A31" s="468"/>
      <c r="B31" s="468" t="s">
        <v>576</v>
      </c>
      <c r="C31" s="940"/>
      <c r="D31" s="940"/>
      <c r="E31" s="470" t="s">
        <v>76</v>
      </c>
      <c r="F31" s="470" t="s">
        <v>77</v>
      </c>
      <c r="G31" s="470" t="s">
        <v>78</v>
      </c>
      <c r="H31" s="470" t="s">
        <v>79</v>
      </c>
      <c r="I31" s="942"/>
      <c r="J31" s="939"/>
      <c r="K31" s="943"/>
    </row>
    <row r="32" spans="1:11" ht="72">
      <c r="A32" s="553" t="s">
        <v>731</v>
      </c>
      <c r="B32" s="554">
        <v>0</v>
      </c>
      <c r="C32" s="554">
        <v>2015</v>
      </c>
      <c r="D32" s="539">
        <v>0</v>
      </c>
      <c r="E32" s="547">
        <v>0</v>
      </c>
      <c r="F32" s="547">
        <v>1</v>
      </c>
      <c r="G32" s="547">
        <v>1</v>
      </c>
      <c r="H32" s="547">
        <v>1</v>
      </c>
      <c r="I32" s="547">
        <v>1</v>
      </c>
      <c r="J32" s="555" t="s">
        <v>614</v>
      </c>
      <c r="K32" s="556" t="s">
        <v>655</v>
      </c>
    </row>
    <row r="33" spans="1:11" ht="57">
      <c r="A33" s="539" t="s">
        <v>627</v>
      </c>
      <c r="B33" s="557" t="s">
        <v>628</v>
      </c>
      <c r="C33" s="558">
        <v>2016</v>
      </c>
      <c r="D33" s="544" t="s">
        <v>644</v>
      </c>
      <c r="E33" s="547"/>
      <c r="F33" s="544">
        <v>0.85</v>
      </c>
      <c r="G33" s="547"/>
      <c r="H33" s="547"/>
      <c r="I33" s="544">
        <v>0.85</v>
      </c>
      <c r="J33" s="555" t="s">
        <v>656</v>
      </c>
      <c r="K33" s="556" t="s">
        <v>615</v>
      </c>
    </row>
    <row r="34" spans="1:11" ht="57.75" customHeight="1">
      <c r="A34" s="545" t="s">
        <v>679</v>
      </c>
      <c r="B34" s="558" t="s">
        <v>657</v>
      </c>
      <c r="C34" s="558">
        <v>2018</v>
      </c>
      <c r="D34" s="539" t="s">
        <v>645</v>
      </c>
      <c r="E34" s="514"/>
      <c r="F34" s="514"/>
      <c r="G34" s="514"/>
      <c r="H34" s="559"/>
      <c r="I34" s="598" t="s">
        <v>680</v>
      </c>
      <c r="J34" s="560"/>
      <c r="K34" s="561" t="s">
        <v>616</v>
      </c>
    </row>
    <row r="35" spans="1:11" ht="30.75">
      <c r="A35" s="927" t="s">
        <v>563</v>
      </c>
      <c r="B35" s="929" t="s">
        <v>572</v>
      </c>
      <c r="C35" s="947" t="s">
        <v>1</v>
      </c>
      <c r="D35" s="927" t="s">
        <v>581</v>
      </c>
      <c r="E35" s="923" t="s">
        <v>0</v>
      </c>
      <c r="F35" s="924"/>
      <c r="G35" s="924"/>
      <c r="H35" s="925"/>
      <c r="I35" s="525" t="s">
        <v>562</v>
      </c>
      <c r="J35" s="927" t="s">
        <v>573</v>
      </c>
      <c r="K35" s="927" t="s">
        <v>580</v>
      </c>
    </row>
    <row r="36" spans="1:11" ht="15">
      <c r="A36" s="928"/>
      <c r="B36" s="930"/>
      <c r="C36" s="948"/>
      <c r="D36" s="928"/>
      <c r="E36" s="467" t="s">
        <v>76</v>
      </c>
      <c r="F36" s="467" t="s">
        <v>77</v>
      </c>
      <c r="G36" s="467" t="s">
        <v>78</v>
      </c>
      <c r="H36" s="467" t="s">
        <v>79</v>
      </c>
      <c r="I36" s="526" t="s">
        <v>62</v>
      </c>
      <c r="J36" s="928"/>
      <c r="K36" s="928"/>
    </row>
    <row r="37" spans="1:11" s="438" customFormat="1" ht="60.75" customHeight="1">
      <c r="A37" s="549" t="s">
        <v>589</v>
      </c>
      <c r="B37" s="566" t="s">
        <v>610</v>
      </c>
      <c r="C37" s="582" t="s">
        <v>588</v>
      </c>
      <c r="D37" s="599" t="s">
        <v>732</v>
      </c>
      <c r="E37" s="562">
        <v>0</v>
      </c>
      <c r="F37" s="562">
        <v>0</v>
      </c>
      <c r="G37" s="562">
        <v>15000</v>
      </c>
      <c r="H37" s="562">
        <v>25000</v>
      </c>
      <c r="I37" s="563">
        <v>40000</v>
      </c>
      <c r="J37" s="578" t="s">
        <v>588</v>
      </c>
      <c r="K37" s="564" t="s">
        <v>658</v>
      </c>
    </row>
    <row r="38" spans="1:11" s="438" customFormat="1" ht="69.75" customHeight="1">
      <c r="A38" s="549" t="s">
        <v>590</v>
      </c>
      <c r="B38" s="549" t="s">
        <v>611</v>
      </c>
      <c r="C38" s="582" t="s">
        <v>588</v>
      </c>
      <c r="D38" s="549" t="s">
        <v>725</v>
      </c>
      <c r="E38" s="669">
        <v>6000</v>
      </c>
      <c r="F38" s="567">
        <v>5000</v>
      </c>
      <c r="G38" s="567">
        <v>15000</v>
      </c>
      <c r="H38" s="567">
        <v>9000</v>
      </c>
      <c r="I38" s="567">
        <f>25000+10000</f>
        <v>35000</v>
      </c>
      <c r="J38" s="564" t="s">
        <v>588</v>
      </c>
      <c r="K38" s="549"/>
    </row>
    <row r="39" spans="1:11" ht="54.75" customHeight="1">
      <c r="A39" s="549" t="s">
        <v>591</v>
      </c>
      <c r="B39" s="549" t="s">
        <v>646</v>
      </c>
      <c r="C39" s="582" t="s">
        <v>588</v>
      </c>
      <c r="D39" s="600" t="s">
        <v>675</v>
      </c>
      <c r="E39" s="567">
        <f>4620/2</f>
        <v>2310</v>
      </c>
      <c r="F39" s="567">
        <v>4620</v>
      </c>
      <c r="G39" s="567">
        <v>4620</v>
      </c>
      <c r="H39" s="567">
        <v>4620</v>
      </c>
      <c r="I39" s="567">
        <f>E39+F39+G39+H39</f>
        <v>16170</v>
      </c>
      <c r="J39" s="564" t="s">
        <v>588</v>
      </c>
      <c r="K39" s="549"/>
    </row>
    <row r="40" spans="1:11" s="446" customFormat="1" ht="21" customHeight="1">
      <c r="A40" s="485" t="s">
        <v>565</v>
      </c>
      <c r="B40" s="481"/>
      <c r="C40" s="481"/>
      <c r="D40" s="486"/>
      <c r="E40" s="482">
        <f>SUM(E37:E39)</f>
        <v>8310</v>
      </c>
      <c r="F40" s="482">
        <f>SUM(F37:F39)</f>
        <v>9620</v>
      </c>
      <c r="G40" s="482">
        <f>SUM(G37:G39)</f>
        <v>34620</v>
      </c>
      <c r="H40" s="482">
        <f>SUM(H37:H39)</f>
        <v>38620</v>
      </c>
      <c r="I40" s="530">
        <f>SUM(I37:I39)</f>
        <v>91170</v>
      </c>
      <c r="J40" s="482"/>
      <c r="K40" s="483"/>
    </row>
    <row r="41" spans="1:11" ht="19.5" customHeight="1">
      <c r="A41" s="505"/>
      <c r="B41" s="487"/>
      <c r="C41" s="487"/>
      <c r="D41" s="506"/>
      <c r="E41" s="501">
        <f>E40/$I$40</f>
        <v>0.09114840408028957</v>
      </c>
      <c r="F41" s="501">
        <f>F40/$I$40</f>
        <v>0.10551716573434244</v>
      </c>
      <c r="G41" s="501">
        <f>G40/$I$40</f>
        <v>0.3797301743994735</v>
      </c>
      <c r="H41" s="501">
        <f>H40/$I$40</f>
        <v>0.4236042557858945</v>
      </c>
      <c r="I41" s="531"/>
      <c r="J41" s="507"/>
      <c r="K41" s="508"/>
    </row>
    <row r="42" spans="1:11" ht="51.75" customHeight="1">
      <c r="A42" s="965" t="s">
        <v>647</v>
      </c>
      <c r="B42" s="965"/>
      <c r="C42" s="509"/>
      <c r="D42" s="509"/>
      <c r="E42" s="509"/>
      <c r="F42" s="509"/>
      <c r="G42" s="509"/>
      <c r="H42" s="509"/>
      <c r="I42" s="532"/>
      <c r="J42" s="509"/>
      <c r="K42" s="510"/>
    </row>
    <row r="43" spans="1:11" ht="25.5" customHeight="1">
      <c r="A43" s="678" t="s">
        <v>574</v>
      </c>
      <c r="B43" s="966" t="s">
        <v>575</v>
      </c>
      <c r="C43" s="957" t="s">
        <v>577</v>
      </c>
      <c r="D43" s="939" t="s">
        <v>604</v>
      </c>
      <c r="E43" s="949" t="s">
        <v>0</v>
      </c>
      <c r="F43" s="949"/>
      <c r="G43" s="949"/>
      <c r="H43" s="949"/>
      <c r="I43" s="941" t="s">
        <v>603</v>
      </c>
      <c r="J43" s="940" t="s">
        <v>578</v>
      </c>
      <c r="K43" s="940" t="s">
        <v>579</v>
      </c>
    </row>
    <row r="44" spans="1:11" ht="25.5" customHeight="1">
      <c r="A44" s="678"/>
      <c r="B44" s="678" t="s">
        <v>576</v>
      </c>
      <c r="C44" s="958"/>
      <c r="D44" s="940"/>
      <c r="E44" s="470" t="s">
        <v>76</v>
      </c>
      <c r="F44" s="470" t="s">
        <v>77</v>
      </c>
      <c r="G44" s="470" t="s">
        <v>78</v>
      </c>
      <c r="H44" s="470" t="s">
        <v>79</v>
      </c>
      <c r="I44" s="942"/>
      <c r="J44" s="939"/>
      <c r="K44" s="943"/>
    </row>
    <row r="45" spans="1:11" ht="89.25" customHeight="1">
      <c r="A45" s="568" t="s">
        <v>617</v>
      </c>
      <c r="B45" s="554" t="s">
        <v>629</v>
      </c>
      <c r="C45" s="959">
        <v>2017</v>
      </c>
      <c r="D45" s="554" t="s">
        <v>719</v>
      </c>
      <c r="E45" s="538">
        <v>0</v>
      </c>
      <c r="F45" s="547">
        <v>1</v>
      </c>
      <c r="G45" s="547"/>
      <c r="H45" s="547">
        <v>0</v>
      </c>
      <c r="I45" s="547">
        <v>2</v>
      </c>
      <c r="J45" s="555" t="s">
        <v>599</v>
      </c>
      <c r="K45" s="569" t="s">
        <v>620</v>
      </c>
    </row>
    <row r="46" spans="1:11" ht="58.5" customHeight="1">
      <c r="A46" s="553" t="s">
        <v>618</v>
      </c>
      <c r="B46" s="557" t="s">
        <v>630</v>
      </c>
      <c r="C46" s="959">
        <v>2018</v>
      </c>
      <c r="D46" s="641">
        <v>0.7</v>
      </c>
      <c r="E46" s="642"/>
      <c r="F46" s="641">
        <v>0.75</v>
      </c>
      <c r="G46" s="641">
        <v>0.75</v>
      </c>
      <c r="H46" s="641">
        <v>0.75</v>
      </c>
      <c r="I46" s="641">
        <v>0.75</v>
      </c>
      <c r="J46" s="643" t="s">
        <v>648</v>
      </c>
      <c r="K46" s="644" t="s">
        <v>619</v>
      </c>
    </row>
    <row r="47" spans="1:11" ht="54" customHeight="1">
      <c r="A47" s="553" t="s">
        <v>690</v>
      </c>
      <c r="B47" s="645">
        <v>2018</v>
      </c>
      <c r="C47" s="960">
        <v>2018</v>
      </c>
      <c r="D47" s="553" t="s">
        <v>691</v>
      </c>
      <c r="E47" s="664">
        <v>0.9</v>
      </c>
      <c r="F47" s="664">
        <v>0.9</v>
      </c>
      <c r="G47" s="664">
        <v>0.92</v>
      </c>
      <c r="H47" s="664">
        <v>0.92</v>
      </c>
      <c r="I47" s="664">
        <v>0.92</v>
      </c>
      <c r="J47" s="665" t="s">
        <v>692</v>
      </c>
      <c r="K47" s="666" t="s">
        <v>693</v>
      </c>
    </row>
    <row r="48" spans="1:11" ht="30.75">
      <c r="A48" s="967" t="s">
        <v>563</v>
      </c>
      <c r="B48" s="967" t="s">
        <v>572</v>
      </c>
      <c r="C48" s="931" t="s">
        <v>1</v>
      </c>
      <c r="D48" s="927" t="s">
        <v>581</v>
      </c>
      <c r="E48" s="923" t="s">
        <v>0</v>
      </c>
      <c r="F48" s="924"/>
      <c r="G48" s="924"/>
      <c r="H48" s="925"/>
      <c r="I48" s="526" t="s">
        <v>562</v>
      </c>
      <c r="J48" s="927" t="s">
        <v>573</v>
      </c>
      <c r="K48" s="927" t="s">
        <v>580</v>
      </c>
    </row>
    <row r="49" spans="1:11" ht="15" customHeight="1">
      <c r="A49" s="967"/>
      <c r="B49" s="967"/>
      <c r="C49" s="932"/>
      <c r="D49" s="928"/>
      <c r="E49" s="467" t="s">
        <v>76</v>
      </c>
      <c r="F49" s="467" t="s">
        <v>77</v>
      </c>
      <c r="G49" s="467" t="s">
        <v>78</v>
      </c>
      <c r="H49" s="467" t="s">
        <v>79</v>
      </c>
      <c r="I49" s="533" t="s">
        <v>62</v>
      </c>
      <c r="J49" s="928"/>
      <c r="K49" s="928"/>
    </row>
    <row r="50" spans="1:11" ht="44.25" customHeight="1">
      <c r="A50" s="549" t="s">
        <v>715</v>
      </c>
      <c r="B50" s="549" t="s">
        <v>671</v>
      </c>
      <c r="C50" s="961" t="s">
        <v>588</v>
      </c>
      <c r="D50" s="567" t="s">
        <v>714</v>
      </c>
      <c r="E50" s="567">
        <v>0</v>
      </c>
      <c r="F50" s="567">
        <v>0</v>
      </c>
      <c r="G50" s="567">
        <v>0</v>
      </c>
      <c r="H50" s="567">
        <v>0</v>
      </c>
      <c r="I50" s="567">
        <f>E50+F50+G50+H50</f>
        <v>0</v>
      </c>
      <c r="J50" s="632" t="s">
        <v>588</v>
      </c>
      <c r="K50" s="586"/>
    </row>
    <row r="51" spans="1:17" ht="48.75" customHeight="1">
      <c r="A51" s="549" t="s">
        <v>594</v>
      </c>
      <c r="B51" s="549" t="s">
        <v>612</v>
      </c>
      <c r="C51" s="961" t="s">
        <v>588</v>
      </c>
      <c r="D51" s="567" t="s">
        <v>726</v>
      </c>
      <c r="E51" s="567">
        <v>0</v>
      </c>
      <c r="F51" s="567"/>
      <c r="G51" s="567">
        <v>5000</v>
      </c>
      <c r="H51" s="567">
        <v>0</v>
      </c>
      <c r="I51" s="567">
        <v>5000</v>
      </c>
      <c r="J51" s="632" t="s">
        <v>588</v>
      </c>
      <c r="K51" s="646"/>
      <c r="Q51" s="439"/>
    </row>
    <row r="52" spans="1:17" ht="48.75" customHeight="1">
      <c r="A52" s="968" t="s">
        <v>694</v>
      </c>
      <c r="B52" s="549" t="s">
        <v>755</v>
      </c>
      <c r="C52" s="962" t="s">
        <v>689</v>
      </c>
      <c r="D52" s="619" t="s">
        <v>695</v>
      </c>
      <c r="E52" s="673">
        <v>1826.0869565217392</v>
      </c>
      <c r="F52" s="673">
        <v>2173.913043478261</v>
      </c>
      <c r="G52" s="673">
        <v>5000</v>
      </c>
      <c r="H52" s="673"/>
      <c r="I52" s="673">
        <f aca="true" t="shared" si="0" ref="I52:I57">E52+F52+G52+H52</f>
        <v>9000</v>
      </c>
      <c r="J52" s="675" t="s">
        <v>689</v>
      </c>
      <c r="K52" s="570" t="s">
        <v>696</v>
      </c>
      <c r="Q52" s="439"/>
    </row>
    <row r="53" spans="1:17" ht="61.5" customHeight="1">
      <c r="A53" s="968"/>
      <c r="B53" s="549" t="s">
        <v>671</v>
      </c>
      <c r="C53" s="962" t="s">
        <v>588</v>
      </c>
      <c r="D53" s="619" t="s">
        <v>717</v>
      </c>
      <c r="E53" s="567">
        <v>4421</v>
      </c>
      <c r="F53" s="567">
        <v>7421</v>
      </c>
      <c r="G53" s="567">
        <v>7421</v>
      </c>
      <c r="H53" s="567">
        <f>7420-1290</f>
        <v>6130</v>
      </c>
      <c r="I53" s="567">
        <f t="shared" si="0"/>
        <v>25393</v>
      </c>
      <c r="J53" s="633" t="s">
        <v>588</v>
      </c>
      <c r="K53" s="570"/>
      <c r="L53" s="651"/>
      <c r="Q53" s="439"/>
    </row>
    <row r="54" spans="1:17" ht="28.5">
      <c r="A54" s="968" t="s">
        <v>737</v>
      </c>
      <c r="B54" s="549" t="s">
        <v>756</v>
      </c>
      <c r="C54" s="963" t="s">
        <v>689</v>
      </c>
      <c r="D54" s="619" t="s">
        <v>711</v>
      </c>
      <c r="E54" s="673">
        <v>8695</v>
      </c>
      <c r="F54" s="673">
        <v>0</v>
      </c>
      <c r="G54" s="673">
        <v>3022</v>
      </c>
      <c r="H54" s="673"/>
      <c r="I54" s="674">
        <f t="shared" si="0"/>
        <v>11717</v>
      </c>
      <c r="J54" s="675" t="s">
        <v>689</v>
      </c>
      <c r="K54" s="570" t="s">
        <v>697</v>
      </c>
      <c r="L54" s="587"/>
      <c r="Q54" s="439"/>
    </row>
    <row r="55" spans="1:17" ht="28.5">
      <c r="A55" s="968"/>
      <c r="B55" s="549" t="s">
        <v>756</v>
      </c>
      <c r="C55" s="963" t="s">
        <v>689</v>
      </c>
      <c r="D55" s="619" t="s">
        <v>738</v>
      </c>
      <c r="E55" s="673">
        <v>0</v>
      </c>
      <c r="F55" s="673">
        <v>0</v>
      </c>
      <c r="G55" s="673">
        <v>3500</v>
      </c>
      <c r="H55" s="673">
        <v>0</v>
      </c>
      <c r="I55" s="674">
        <f t="shared" si="0"/>
        <v>3500</v>
      </c>
      <c r="J55" s="675" t="s">
        <v>689</v>
      </c>
      <c r="K55" s="570" t="s">
        <v>700</v>
      </c>
      <c r="L55" s="651"/>
      <c r="Q55" s="439"/>
    </row>
    <row r="56" spans="1:17" ht="72">
      <c r="A56" s="968"/>
      <c r="B56" s="549" t="s">
        <v>756</v>
      </c>
      <c r="C56" s="963" t="s">
        <v>689</v>
      </c>
      <c r="D56" s="619" t="s">
        <v>739</v>
      </c>
      <c r="E56" s="673">
        <v>0</v>
      </c>
      <c r="F56" s="673">
        <v>0</v>
      </c>
      <c r="G56" s="673">
        <v>0</v>
      </c>
      <c r="H56" s="673">
        <v>0</v>
      </c>
      <c r="I56" s="675">
        <f t="shared" si="0"/>
        <v>0</v>
      </c>
      <c r="J56" s="675" t="s">
        <v>689</v>
      </c>
      <c r="K56" s="570" t="s">
        <v>740</v>
      </c>
      <c r="L56" s="651"/>
      <c r="Q56" s="439"/>
    </row>
    <row r="57" spans="1:17" ht="28.5">
      <c r="A57" s="968" t="s">
        <v>698</v>
      </c>
      <c r="B57" s="549" t="s">
        <v>757</v>
      </c>
      <c r="C57" s="963" t="s">
        <v>689</v>
      </c>
      <c r="D57" s="619" t="s">
        <v>699</v>
      </c>
      <c r="E57" s="673">
        <v>0</v>
      </c>
      <c r="F57" s="673">
        <v>0</v>
      </c>
      <c r="G57" s="676">
        <v>0</v>
      </c>
      <c r="H57" s="673">
        <v>0</v>
      </c>
      <c r="I57" s="675">
        <f t="shared" si="0"/>
        <v>0</v>
      </c>
      <c r="J57" s="677" t="s">
        <v>689</v>
      </c>
      <c r="K57" s="570" t="s">
        <v>700</v>
      </c>
      <c r="L57" s="651"/>
      <c r="Q57" s="439"/>
    </row>
    <row r="58" spans="1:17" ht="57">
      <c r="A58" s="968"/>
      <c r="B58" s="549" t="s">
        <v>757</v>
      </c>
      <c r="C58" s="963" t="s">
        <v>689</v>
      </c>
      <c r="D58" s="619" t="s">
        <v>707</v>
      </c>
      <c r="E58" s="673">
        <v>0</v>
      </c>
      <c r="F58" s="673">
        <v>0</v>
      </c>
      <c r="G58" s="673"/>
      <c r="H58" s="673">
        <v>0</v>
      </c>
      <c r="I58" s="674">
        <f aca="true" t="shared" si="1" ref="I58:I64">E58+F58+G58+H58</f>
        <v>0</v>
      </c>
      <c r="J58" s="677" t="s">
        <v>689</v>
      </c>
      <c r="K58" s="570" t="s">
        <v>741</v>
      </c>
      <c r="Q58" s="439"/>
    </row>
    <row r="59" spans="1:17" ht="42.75">
      <c r="A59" s="968"/>
      <c r="B59" s="549" t="s">
        <v>757</v>
      </c>
      <c r="C59" s="963" t="s">
        <v>689</v>
      </c>
      <c r="D59" s="619" t="s">
        <v>708</v>
      </c>
      <c r="E59" s="673">
        <f>10385-E60</f>
        <v>3409.4684782608692</v>
      </c>
      <c r="F59" s="673">
        <f>E59</f>
        <v>3409.4684782608692</v>
      </c>
      <c r="G59" s="673">
        <v>3000</v>
      </c>
      <c r="H59" s="673">
        <f>G59+989</f>
        <v>3989</v>
      </c>
      <c r="I59" s="674">
        <f t="shared" si="1"/>
        <v>13807.936956521738</v>
      </c>
      <c r="J59" s="677" t="s">
        <v>689</v>
      </c>
      <c r="K59" s="570" t="s">
        <v>742</v>
      </c>
      <c r="Q59" s="439"/>
    </row>
    <row r="60" spans="1:17" ht="28.5">
      <c r="A60" s="968"/>
      <c r="B60" s="549" t="s">
        <v>757</v>
      </c>
      <c r="C60" s="963" t="s">
        <v>689</v>
      </c>
      <c r="D60" s="619" t="s">
        <v>709</v>
      </c>
      <c r="E60" s="673">
        <f>(2139163/920)*3</f>
        <v>6975.531521739131</v>
      </c>
      <c r="F60" s="673">
        <f>E60</f>
        <v>6975.531521739131</v>
      </c>
      <c r="G60" s="673">
        <f>F60</f>
        <v>6975.531521739131</v>
      </c>
      <c r="H60" s="673">
        <f>G60</f>
        <v>6975.531521739131</v>
      </c>
      <c r="I60" s="675">
        <f t="shared" si="1"/>
        <v>27902.126086956523</v>
      </c>
      <c r="J60" s="677" t="s">
        <v>689</v>
      </c>
      <c r="K60" s="570" t="s">
        <v>743</v>
      </c>
      <c r="Q60" s="439"/>
    </row>
    <row r="61" spans="1:17" ht="28.5">
      <c r="A61" s="968"/>
      <c r="B61" s="549" t="s">
        <v>757</v>
      </c>
      <c r="C61" s="963" t="s">
        <v>689</v>
      </c>
      <c r="D61" s="619" t="s">
        <v>710</v>
      </c>
      <c r="E61" s="673"/>
      <c r="F61" s="673">
        <f>5000000/920</f>
        <v>5434.782608695652</v>
      </c>
      <c r="G61" s="673">
        <v>2315</v>
      </c>
      <c r="H61" s="673">
        <v>0</v>
      </c>
      <c r="I61" s="675">
        <f t="shared" si="1"/>
        <v>7749.782608695652</v>
      </c>
      <c r="J61" s="677" t="s">
        <v>689</v>
      </c>
      <c r="K61" s="570" t="s">
        <v>744</v>
      </c>
      <c r="Q61" s="439"/>
    </row>
    <row r="62" spans="1:17" ht="42.75">
      <c r="A62" s="968"/>
      <c r="B62" s="549" t="s">
        <v>757</v>
      </c>
      <c r="C62" s="963" t="s">
        <v>689</v>
      </c>
      <c r="D62" s="619" t="s">
        <v>745</v>
      </c>
      <c r="E62" s="673">
        <v>0</v>
      </c>
      <c r="F62" s="673">
        <f>5867*3</f>
        <v>17601</v>
      </c>
      <c r="G62" s="673">
        <f>F62+4000</f>
        <v>21601</v>
      </c>
      <c r="H62" s="673">
        <v>17601</v>
      </c>
      <c r="I62" s="674">
        <f t="shared" si="1"/>
        <v>56803</v>
      </c>
      <c r="J62" s="677" t="s">
        <v>689</v>
      </c>
      <c r="K62" s="570" t="s">
        <v>746</v>
      </c>
      <c r="Q62" s="439"/>
    </row>
    <row r="63" spans="1:17" ht="28.5">
      <c r="A63" s="968"/>
      <c r="B63" s="549" t="s">
        <v>757</v>
      </c>
      <c r="C63" s="963" t="s">
        <v>689</v>
      </c>
      <c r="D63" s="619" t="s">
        <v>747</v>
      </c>
      <c r="E63" s="673">
        <v>0</v>
      </c>
      <c r="F63" s="673">
        <v>0</v>
      </c>
      <c r="G63" s="673">
        <v>0</v>
      </c>
      <c r="H63" s="673">
        <v>0</v>
      </c>
      <c r="I63" s="675">
        <f t="shared" si="1"/>
        <v>0</v>
      </c>
      <c r="J63" s="677" t="s">
        <v>689</v>
      </c>
      <c r="K63" s="570" t="s">
        <v>748</v>
      </c>
      <c r="Q63" s="439"/>
    </row>
    <row r="64" spans="1:17" ht="28.5">
      <c r="A64" s="968"/>
      <c r="B64" s="549" t="s">
        <v>757</v>
      </c>
      <c r="C64" s="964" t="s">
        <v>689</v>
      </c>
      <c r="D64" s="619" t="s">
        <v>749</v>
      </c>
      <c r="E64" s="673">
        <v>0</v>
      </c>
      <c r="F64" s="673">
        <v>0</v>
      </c>
      <c r="G64" s="673">
        <f>17601+2000+6951+2000</f>
        <v>28552</v>
      </c>
      <c r="H64" s="673">
        <v>0</v>
      </c>
      <c r="I64" s="675">
        <f t="shared" si="1"/>
        <v>28552</v>
      </c>
      <c r="J64" s="677" t="s">
        <v>689</v>
      </c>
      <c r="K64" s="570" t="s">
        <v>706</v>
      </c>
      <c r="Q64" s="439"/>
    </row>
    <row r="65" spans="1:17" ht="60" customHeight="1">
      <c r="A65" s="549" t="s">
        <v>701</v>
      </c>
      <c r="B65" s="549" t="s">
        <v>758</v>
      </c>
      <c r="C65" s="620" t="s">
        <v>689</v>
      </c>
      <c r="D65" s="619" t="s">
        <v>702</v>
      </c>
      <c r="E65" s="567">
        <v>5434.782608695652</v>
      </c>
      <c r="F65" s="567">
        <v>5108.695652173913</v>
      </c>
      <c r="G65" s="567"/>
      <c r="H65" s="567">
        <v>2173.913043478261</v>
      </c>
      <c r="I65" s="634">
        <v>12717.391304347824</v>
      </c>
      <c r="J65" s="634" t="s">
        <v>689</v>
      </c>
      <c r="K65" s="570" t="s">
        <v>703</v>
      </c>
      <c r="Q65" s="439"/>
    </row>
    <row r="66" spans="1:17" ht="48.75" customHeight="1">
      <c r="A66" s="549" t="s">
        <v>704</v>
      </c>
      <c r="B66" s="549" t="s">
        <v>759</v>
      </c>
      <c r="C66" s="620" t="s">
        <v>689</v>
      </c>
      <c r="D66" s="619" t="s">
        <v>760</v>
      </c>
      <c r="E66" s="567">
        <v>2173.913043478261</v>
      </c>
      <c r="F66" s="567">
        <v>0</v>
      </c>
      <c r="G66" s="567">
        <v>20652.1739130435</v>
      </c>
      <c r="H66" s="567" t="s">
        <v>705</v>
      </c>
      <c r="I66" s="634">
        <v>22826.08695652174</v>
      </c>
      <c r="J66" s="634" t="s">
        <v>689</v>
      </c>
      <c r="K66" s="570" t="s">
        <v>706</v>
      </c>
      <c r="Q66" s="439"/>
    </row>
    <row r="67" spans="1:17" ht="21.75" customHeight="1">
      <c r="A67" s="471" t="s">
        <v>566</v>
      </c>
      <c r="B67" s="472"/>
      <c r="C67" s="472"/>
      <c r="D67" s="481"/>
      <c r="E67" s="516">
        <f>SUM(E50:E66)</f>
        <v>32935.782608695656</v>
      </c>
      <c r="F67" s="516">
        <f>SUM(F50:F66)</f>
        <v>48124.391304347824</v>
      </c>
      <c r="G67" s="516">
        <f>SUM(G50:G66)</f>
        <v>107038.70543478263</v>
      </c>
      <c r="H67" s="516">
        <f>SUM(H50:H66)</f>
        <v>36869.444565217396</v>
      </c>
      <c r="I67" s="516">
        <f>SUM(I50:I66)</f>
        <v>224968.32391304348</v>
      </c>
      <c r="J67" s="475"/>
      <c r="K67" s="652"/>
      <c r="M67" s="440"/>
      <c r="N67" s="440"/>
      <c r="O67" s="440"/>
      <c r="Q67" s="440"/>
    </row>
    <row r="68" spans="1:17" ht="21.75" customHeight="1">
      <c r="A68" s="477"/>
      <c r="B68" s="477"/>
      <c r="C68" s="477"/>
      <c r="D68" s="487"/>
      <c r="E68" s="517">
        <f>E67/$I$67</f>
        <v>0.14640186687538398</v>
      </c>
      <c r="F68" s="517">
        <f>F67/$I$67</f>
        <v>0.2139162992695329</v>
      </c>
      <c r="G68" s="517">
        <f>G67/$I$67</f>
        <v>0.475794563309971</v>
      </c>
      <c r="H68" s="517">
        <f>H67/$I$67</f>
        <v>0.16388727054511223</v>
      </c>
      <c r="I68" s="534"/>
      <c r="J68" s="518"/>
      <c r="K68" s="653"/>
      <c r="M68" s="440"/>
      <c r="N68" s="440"/>
      <c r="O68" s="440"/>
      <c r="Q68" s="440"/>
    </row>
    <row r="69" spans="1:17" ht="21.75" customHeight="1">
      <c r="A69" s="500" t="s">
        <v>659</v>
      </c>
      <c r="B69" s="503"/>
      <c r="C69" s="503"/>
      <c r="D69" s="503"/>
      <c r="E69" s="503"/>
      <c r="F69" s="503"/>
      <c r="G69" s="503"/>
      <c r="H69" s="503"/>
      <c r="I69" s="503"/>
      <c r="J69" s="503"/>
      <c r="K69" s="504"/>
      <c r="M69" s="440"/>
      <c r="N69" s="440"/>
      <c r="O69" s="440"/>
      <c r="Q69" s="440"/>
    </row>
    <row r="70" spans="1:17" ht="21.75" customHeight="1">
      <c r="A70" s="469" t="s">
        <v>574</v>
      </c>
      <c r="B70" s="592" t="s">
        <v>575</v>
      </c>
      <c r="C70" s="939" t="s">
        <v>577</v>
      </c>
      <c r="D70" s="939" t="s">
        <v>661</v>
      </c>
      <c r="E70" s="945" t="s">
        <v>0</v>
      </c>
      <c r="F70" s="945"/>
      <c r="G70" s="945"/>
      <c r="H70" s="945"/>
      <c r="I70" s="942" t="s">
        <v>603</v>
      </c>
      <c r="J70" s="943" t="s">
        <v>578</v>
      </c>
      <c r="K70" s="943" t="s">
        <v>579</v>
      </c>
      <c r="M70" s="440"/>
      <c r="N70" s="440"/>
      <c r="O70" s="440"/>
      <c r="Q70" s="440"/>
    </row>
    <row r="71" spans="1:17" ht="21.75" customHeight="1">
      <c r="A71" s="469"/>
      <c r="B71" s="469" t="s">
        <v>576</v>
      </c>
      <c r="C71" s="940"/>
      <c r="D71" s="940"/>
      <c r="E71" s="470" t="s">
        <v>76</v>
      </c>
      <c r="F71" s="470" t="s">
        <v>77</v>
      </c>
      <c r="G71" s="470" t="s">
        <v>78</v>
      </c>
      <c r="H71" s="470" t="s">
        <v>79</v>
      </c>
      <c r="I71" s="942"/>
      <c r="J71" s="939"/>
      <c r="K71" s="943"/>
      <c r="M71" s="440"/>
      <c r="N71" s="440"/>
      <c r="O71" s="440"/>
      <c r="Q71" s="440"/>
    </row>
    <row r="72" spans="1:17" ht="69" customHeight="1">
      <c r="A72" s="553" t="s">
        <v>660</v>
      </c>
      <c r="B72" s="577" t="s">
        <v>631</v>
      </c>
      <c r="C72" s="572">
        <v>2018</v>
      </c>
      <c r="D72" s="577" t="s">
        <v>674</v>
      </c>
      <c r="E72" s="583">
        <v>0</v>
      </c>
      <c r="F72" s="583">
        <v>0</v>
      </c>
      <c r="G72" s="583">
        <v>300</v>
      </c>
      <c r="H72" s="583">
        <v>0</v>
      </c>
      <c r="I72" s="583" t="s">
        <v>649</v>
      </c>
      <c r="J72" s="560" t="s">
        <v>600</v>
      </c>
      <c r="K72" s="584" t="s">
        <v>624</v>
      </c>
      <c r="M72" s="440"/>
      <c r="N72" s="440"/>
      <c r="O72" s="440"/>
      <c r="Q72" s="440"/>
    </row>
    <row r="73" spans="1:17" ht="90.75" customHeight="1">
      <c r="A73" s="553" t="s">
        <v>632</v>
      </c>
      <c r="B73" s="577" t="s">
        <v>621</v>
      </c>
      <c r="C73" s="571">
        <v>2018</v>
      </c>
      <c r="D73" s="543">
        <v>0</v>
      </c>
      <c r="E73" s="547">
        <v>0</v>
      </c>
      <c r="F73" s="547" t="s">
        <v>662</v>
      </c>
      <c r="G73" s="547"/>
      <c r="H73" s="547"/>
      <c r="I73" s="547" t="s">
        <v>672</v>
      </c>
      <c r="J73" s="572" t="s">
        <v>601</v>
      </c>
      <c r="K73" s="573" t="s">
        <v>623</v>
      </c>
      <c r="M73" s="440"/>
      <c r="N73" s="440"/>
      <c r="O73" s="440"/>
      <c r="Q73" s="440"/>
    </row>
    <row r="74" spans="1:17" ht="73.5" customHeight="1">
      <c r="A74" s="553" t="s">
        <v>633</v>
      </c>
      <c r="B74" s="574" t="s">
        <v>634</v>
      </c>
      <c r="C74" s="575">
        <v>2017</v>
      </c>
      <c r="D74" s="543">
        <v>0.9</v>
      </c>
      <c r="E74" s="543">
        <v>0.9</v>
      </c>
      <c r="F74" s="543">
        <v>0.9</v>
      </c>
      <c r="G74" s="543">
        <v>0.9</v>
      </c>
      <c r="H74" s="543">
        <v>0.9</v>
      </c>
      <c r="I74" s="543">
        <v>0.9</v>
      </c>
      <c r="J74" s="555" t="s">
        <v>602</v>
      </c>
      <c r="K74" s="576" t="s">
        <v>622</v>
      </c>
      <c r="M74" s="440"/>
      <c r="N74" s="440"/>
      <c r="O74" s="440"/>
      <c r="Q74" s="440"/>
    </row>
    <row r="75" spans="1:11" ht="35.25" customHeight="1">
      <c r="A75" s="929" t="s">
        <v>563</v>
      </c>
      <c r="B75" s="927" t="s">
        <v>572</v>
      </c>
      <c r="C75" s="927" t="s">
        <v>1</v>
      </c>
      <c r="D75" s="931" t="s">
        <v>581</v>
      </c>
      <c r="E75" s="923" t="s">
        <v>0</v>
      </c>
      <c r="F75" s="924"/>
      <c r="G75" s="924"/>
      <c r="H75" s="925"/>
      <c r="I75" s="525" t="s">
        <v>562</v>
      </c>
      <c r="J75" s="927" t="s">
        <v>573</v>
      </c>
      <c r="K75" s="927" t="s">
        <v>580</v>
      </c>
    </row>
    <row r="76" spans="1:11" ht="21" customHeight="1">
      <c r="A76" s="930"/>
      <c r="B76" s="928"/>
      <c r="C76" s="928"/>
      <c r="D76" s="932"/>
      <c r="E76" s="467" t="s">
        <v>76</v>
      </c>
      <c r="F76" s="467" t="s">
        <v>77</v>
      </c>
      <c r="G76" s="467" t="s">
        <v>78</v>
      </c>
      <c r="H76" s="467" t="s">
        <v>79</v>
      </c>
      <c r="I76" s="526" t="s">
        <v>62</v>
      </c>
      <c r="J76" s="928"/>
      <c r="K76" s="928"/>
    </row>
    <row r="77" spans="1:11" ht="75" customHeight="1">
      <c r="A77" s="549" t="s">
        <v>595</v>
      </c>
      <c r="B77" s="578" t="s">
        <v>613</v>
      </c>
      <c r="C77" s="582" t="s">
        <v>588</v>
      </c>
      <c r="D77" s="599" t="s">
        <v>727</v>
      </c>
      <c r="E77" s="647">
        <v>1000</v>
      </c>
      <c r="F77" s="647">
        <v>10000</v>
      </c>
      <c r="G77" s="647">
        <v>22520</v>
      </c>
      <c r="H77" s="580">
        <v>0</v>
      </c>
      <c r="I77" s="581">
        <f>E77+F77+G77+H77</f>
        <v>33520</v>
      </c>
      <c r="J77" s="632" t="s">
        <v>588</v>
      </c>
      <c r="K77" s="565" t="s">
        <v>663</v>
      </c>
    </row>
    <row r="78" spans="1:11" ht="69.75" customHeight="1">
      <c r="A78" s="549" t="s">
        <v>596</v>
      </c>
      <c r="B78" s="578" t="s">
        <v>664</v>
      </c>
      <c r="C78" s="582" t="s">
        <v>588</v>
      </c>
      <c r="D78" s="599" t="s">
        <v>676</v>
      </c>
      <c r="E78" s="562">
        <v>1200</v>
      </c>
      <c r="F78" s="562">
        <v>1200</v>
      </c>
      <c r="G78" s="562">
        <v>22600</v>
      </c>
      <c r="H78" s="579">
        <v>0</v>
      </c>
      <c r="I78" s="550">
        <v>25000</v>
      </c>
      <c r="J78" s="632" t="s">
        <v>588</v>
      </c>
      <c r="K78" s="564" t="s">
        <v>665</v>
      </c>
    </row>
    <row r="79" spans="1:11" ht="59.25" customHeight="1">
      <c r="A79" s="549" t="s">
        <v>597</v>
      </c>
      <c r="B79" s="578" t="s">
        <v>664</v>
      </c>
      <c r="C79" s="582" t="s">
        <v>588</v>
      </c>
      <c r="D79" s="599" t="s">
        <v>728</v>
      </c>
      <c r="E79" s="562">
        <v>0</v>
      </c>
      <c r="F79" s="562">
        <v>1000</v>
      </c>
      <c r="G79" s="562">
        <v>1000</v>
      </c>
      <c r="H79" s="579">
        <v>1000</v>
      </c>
      <c r="I79" s="550">
        <f>E79+F79+G79+H79</f>
        <v>3000</v>
      </c>
      <c r="J79" s="632" t="s">
        <v>588</v>
      </c>
      <c r="K79" s="650"/>
    </row>
    <row r="80" spans="1:11" ht="20.25" customHeight="1">
      <c r="A80" s="471" t="s">
        <v>598</v>
      </c>
      <c r="B80" s="477"/>
      <c r="C80" s="477"/>
      <c r="D80" s="473"/>
      <c r="E80" s="474">
        <f>SUM(E77:E79)</f>
        <v>2200</v>
      </c>
      <c r="F80" s="474">
        <f>SUM(F77:F79)</f>
        <v>12200</v>
      </c>
      <c r="G80" s="474">
        <f>SUM(G77:G79)</f>
        <v>46120</v>
      </c>
      <c r="H80" s="519">
        <f>SUM(H77:H79)</f>
        <v>1000</v>
      </c>
      <c r="I80" s="535">
        <f>SUM(I77:I79)</f>
        <v>61520</v>
      </c>
      <c r="J80" s="635"/>
      <c r="K80" s="640"/>
    </row>
    <row r="81" spans="1:11" ht="20.25" customHeight="1">
      <c r="A81" s="476"/>
      <c r="B81" s="477"/>
      <c r="C81" s="477"/>
      <c r="D81" s="478"/>
      <c r="E81" s="501">
        <f>E80/$I$80</f>
        <v>0.03576072821846554</v>
      </c>
      <c r="F81" s="501">
        <f>F80/$I$80</f>
        <v>0.19830949284785435</v>
      </c>
      <c r="G81" s="501">
        <f>G80/$I$80</f>
        <v>0.7496749024707412</v>
      </c>
      <c r="H81" s="501">
        <f>H80/$I$80</f>
        <v>0.016254876462938883</v>
      </c>
      <c r="I81" s="528"/>
      <c r="J81" s="479"/>
      <c r="K81" s="661"/>
    </row>
    <row r="82" spans="1:11" ht="20.25" customHeight="1">
      <c r="A82" s="511" t="s">
        <v>569</v>
      </c>
      <c r="B82" s="512"/>
      <c r="C82" s="512"/>
      <c r="D82" s="512"/>
      <c r="E82" s="512"/>
      <c r="F82" s="512"/>
      <c r="G82" s="512"/>
      <c r="H82" s="512"/>
      <c r="I82" s="536"/>
      <c r="J82" s="512"/>
      <c r="K82" s="513"/>
    </row>
    <row r="83" spans="1:11" ht="69" customHeight="1">
      <c r="A83" s="488" t="s">
        <v>716</v>
      </c>
      <c r="B83" s="488"/>
      <c r="C83" s="582" t="s">
        <v>588</v>
      </c>
      <c r="D83" s="601" t="s">
        <v>720</v>
      </c>
      <c r="E83" s="578">
        <f>$I83/4</f>
        <v>27963</v>
      </c>
      <c r="F83" s="578">
        <f>$I83/4</f>
        <v>27963</v>
      </c>
      <c r="G83" s="578">
        <f>70000/4</f>
        <v>17500</v>
      </c>
      <c r="H83" s="578">
        <f>$I83/4</f>
        <v>27963</v>
      </c>
      <c r="I83" s="578">
        <f>70752+41100</f>
        <v>111852</v>
      </c>
      <c r="J83" s="480" t="s">
        <v>588</v>
      </c>
      <c r="K83" s="667"/>
    </row>
    <row r="84" spans="1:11" ht="18">
      <c r="A84" s="488" t="s">
        <v>713</v>
      </c>
      <c r="B84" s="488"/>
      <c r="C84" s="582" t="s">
        <v>686</v>
      </c>
      <c r="D84" s="601" t="s">
        <v>718</v>
      </c>
      <c r="E84" s="578">
        <v>5125.838043478261</v>
      </c>
      <c r="F84" s="578">
        <v>10720.001086956521</v>
      </c>
      <c r="G84" s="578">
        <v>10720.001086956521</v>
      </c>
      <c r="H84" s="578">
        <v>10720.001086956521</v>
      </c>
      <c r="I84" s="578">
        <v>37285.84130434783</v>
      </c>
      <c r="J84" s="628" t="s">
        <v>686</v>
      </c>
      <c r="K84" s="648"/>
    </row>
    <row r="85" spans="1:11" ht="18">
      <c r="A85" s="488" t="s">
        <v>750</v>
      </c>
      <c r="B85" s="488"/>
      <c r="C85" s="582" t="s">
        <v>751</v>
      </c>
      <c r="D85" s="601"/>
      <c r="E85" s="578">
        <f>7000/4</f>
        <v>1750</v>
      </c>
      <c r="F85" s="578">
        <f>7000/4</f>
        <v>1750</v>
      </c>
      <c r="G85" s="578">
        <f>7000/4</f>
        <v>1750</v>
      </c>
      <c r="H85" s="578">
        <f>7000/4</f>
        <v>1750</v>
      </c>
      <c r="I85" s="578">
        <v>7000</v>
      </c>
      <c r="J85" s="628" t="s">
        <v>3</v>
      </c>
      <c r="K85" s="648"/>
    </row>
    <row r="86" spans="1:11" ht="42.75">
      <c r="A86" s="488" t="s">
        <v>753</v>
      </c>
      <c r="B86" s="549"/>
      <c r="C86" s="582" t="s">
        <v>752</v>
      </c>
      <c r="D86" s="549" t="s">
        <v>761</v>
      </c>
      <c r="E86" s="567">
        <f>51600/4</f>
        <v>12900</v>
      </c>
      <c r="F86" s="567">
        <f>51600/4</f>
        <v>12900</v>
      </c>
      <c r="G86" s="567">
        <f>51600/4</f>
        <v>12900</v>
      </c>
      <c r="H86" s="567">
        <f>51600/4</f>
        <v>12900</v>
      </c>
      <c r="I86" s="567">
        <v>51600</v>
      </c>
      <c r="J86" s="480" t="s">
        <v>588</v>
      </c>
      <c r="K86" s="648"/>
    </row>
    <row r="87" spans="1:11" ht="18">
      <c r="A87" s="488" t="s">
        <v>753</v>
      </c>
      <c r="B87" s="488"/>
      <c r="C87" s="582" t="s">
        <v>751</v>
      </c>
      <c r="D87" s="601" t="s">
        <v>754</v>
      </c>
      <c r="E87" s="578">
        <f>15000/4</f>
        <v>3750</v>
      </c>
      <c r="F87" s="578">
        <f>15000/4</f>
        <v>3750</v>
      </c>
      <c r="G87" s="578">
        <f>15000/4</f>
        <v>3750</v>
      </c>
      <c r="H87" s="578">
        <f>15000/4</f>
        <v>3750</v>
      </c>
      <c r="I87" s="578">
        <v>15000</v>
      </c>
      <c r="J87" s="628" t="s">
        <v>3</v>
      </c>
      <c r="K87" s="649"/>
    </row>
    <row r="88" spans="1:11" ht="20.25" customHeight="1">
      <c r="A88" s="489" t="s">
        <v>570</v>
      </c>
      <c r="B88" s="490"/>
      <c r="C88" s="490"/>
      <c r="D88" s="498"/>
      <c r="E88" s="597">
        <f>SUM(E83:E87)</f>
        <v>51488.83804347826</v>
      </c>
      <c r="F88" s="597">
        <f>SUM(F83:F87)</f>
        <v>57083.00108695652</v>
      </c>
      <c r="G88" s="597">
        <f>SUM(G83:G87)</f>
        <v>46620.00108695652</v>
      </c>
      <c r="H88" s="597">
        <f>SUM(H83:H87)</f>
        <v>57083.00108695652</v>
      </c>
      <c r="I88" s="597">
        <f>SUM(I83:I87)</f>
        <v>222737.84130434782</v>
      </c>
      <c r="J88" s="491"/>
      <c r="K88" s="492"/>
    </row>
    <row r="89" spans="1:11" ht="20.25" customHeight="1">
      <c r="A89" s="611" t="s">
        <v>63</v>
      </c>
      <c r="B89" s="612"/>
      <c r="C89" s="612"/>
      <c r="D89" s="613"/>
      <c r="E89" s="494">
        <f>E27+E40+E67+E80+E88</f>
        <v>118908.87065217391</v>
      </c>
      <c r="F89" s="494">
        <f>F27+F40+F67+F80+F88</f>
        <v>145251.39239130434</v>
      </c>
      <c r="G89" s="494">
        <f>G27+G40+G67+G80+G88</f>
        <v>288187.95652173914</v>
      </c>
      <c r="H89" s="494">
        <f>H27+H40+H67+H80+H88</f>
        <v>137188.44565217392</v>
      </c>
      <c r="I89" s="594">
        <f>I27+I40+I67+I80+I88</f>
        <v>699999.6652173913</v>
      </c>
      <c r="J89" s="593"/>
      <c r="K89" s="492"/>
    </row>
    <row r="90" spans="1:11" ht="20.25" customHeight="1">
      <c r="A90" s="614"/>
      <c r="B90" s="615"/>
      <c r="C90" s="615"/>
      <c r="D90" s="616"/>
      <c r="E90" s="595">
        <f>E89/$I$89</f>
        <v>0.1698698964595157</v>
      </c>
      <c r="F90" s="595">
        <f>F89/$I$89</f>
        <v>0.207502088370564</v>
      </c>
      <c r="G90" s="595">
        <f>G89/$I$89</f>
        <v>0.4116972776440396</v>
      </c>
      <c r="H90" s="595">
        <f>H89/$I$89</f>
        <v>0.19598358752010087</v>
      </c>
      <c r="I90" s="493"/>
      <c r="J90" s="495"/>
      <c r="K90" s="662"/>
    </row>
    <row r="91" spans="1:11" ht="20.25" customHeight="1">
      <c r="A91" s="447"/>
      <c r="B91" s="448"/>
      <c r="C91" s="448"/>
      <c r="D91" s="449"/>
      <c r="E91" s="946"/>
      <c r="F91" s="946"/>
      <c r="G91" s="946"/>
      <c r="H91" s="465"/>
      <c r="I91" s="521"/>
      <c r="J91" s="434"/>
      <c r="K91" s="451"/>
    </row>
    <row r="92" spans="1:11" ht="20.25" customHeight="1">
      <c r="A92" s="447"/>
      <c r="B92" s="448"/>
      <c r="C92" s="448"/>
      <c r="D92" s="496" t="s">
        <v>588</v>
      </c>
      <c r="E92" s="497">
        <f>SUMIF($J$22:$J$88,$D92,E$22:E$88)</f>
        <v>63410.25</v>
      </c>
      <c r="F92" s="497">
        <f>SUMIF($J$22:$J$88,$D92,F$22:F$88)</f>
        <v>80720</v>
      </c>
      <c r="G92" s="497">
        <f>SUMIF($J$22:$J$88,$D92,G$22:G$88)</f>
        <v>150177.25</v>
      </c>
      <c r="H92" s="497">
        <f>SUMIF($J$22:$J$88,$D92,H$22:H$88)</f>
        <v>90229</v>
      </c>
      <c r="I92" s="497">
        <f>SUMIF($J$22:$J$88,$D92,I$22:I$88)</f>
        <v>394999.5</v>
      </c>
      <c r="J92" s="637"/>
      <c r="K92" s="638"/>
    </row>
    <row r="93" spans="1:11" ht="20.25" customHeight="1">
      <c r="A93" s="447"/>
      <c r="B93" s="448"/>
      <c r="C93" s="448"/>
      <c r="D93" s="496" t="s">
        <v>609</v>
      </c>
      <c r="E93" s="497">
        <f>SUMIF($J$22:$J$88,$D93,E$22:E$88)</f>
        <v>49998.620652173915</v>
      </c>
      <c r="F93" s="497">
        <f>SUMIF($J$22:$J$88,$D93,F$22:F$88)</f>
        <v>59031.39239130435</v>
      </c>
      <c r="G93" s="497">
        <f>SUMIF($J$22:$J$88,$D93,G$22:G$88)</f>
        <v>132510.70652173916</v>
      </c>
      <c r="H93" s="497">
        <f>SUMIF($J$22:$J$88,$D93,H$22:H$88)</f>
        <v>41459.44565217391</v>
      </c>
      <c r="I93" s="497">
        <f>SUMIF($J$22:$J$88,$D93,I$22:I$88)</f>
        <v>283000.16521739133</v>
      </c>
      <c r="J93" s="434"/>
      <c r="K93" s="436"/>
    </row>
    <row r="94" spans="1:12" ht="20.25" customHeight="1">
      <c r="A94" s="672"/>
      <c r="B94" s="448"/>
      <c r="C94" s="448"/>
      <c r="D94" s="496" t="s">
        <v>3</v>
      </c>
      <c r="E94" s="497">
        <f>SUMIF($J$22:$J$88,$D94,E$22:E$88)</f>
        <v>5500</v>
      </c>
      <c r="F94" s="497">
        <f>SUMIF($J$22:$J$88,$D94,F$22:F$88)</f>
        <v>5500</v>
      </c>
      <c r="G94" s="497">
        <f>SUMIF($J$22:$J$88,$D94,G$22:G$88)</f>
        <v>5500</v>
      </c>
      <c r="H94" s="497">
        <f>SUMIF($J$22:$J$88,$D94,H$22:H$88)</f>
        <v>5500</v>
      </c>
      <c r="I94" s="497">
        <f>SUMIF($J$22:$J$88,$D94,I$22:I$88)</f>
        <v>22000</v>
      </c>
      <c r="J94" s="434"/>
      <c r="K94" s="436"/>
      <c r="L94" s="587"/>
    </row>
    <row r="95" spans="1:11" ht="20.25" customHeight="1">
      <c r="A95" s="617"/>
      <c r="B95" s="448"/>
      <c r="C95" s="449"/>
      <c r="D95" s="656" t="s">
        <v>65</v>
      </c>
      <c r="E95" s="657">
        <f>SUM(E92:E94)</f>
        <v>118908.87065217391</v>
      </c>
      <c r="F95" s="657">
        <f>SUM(F92:F94)</f>
        <v>145251.39239130434</v>
      </c>
      <c r="G95" s="658">
        <f>SUM(G92:G94)</f>
        <v>288187.95652173914</v>
      </c>
      <c r="H95" s="659">
        <f>SUM(H92:H94)</f>
        <v>137188.44565217392</v>
      </c>
      <c r="I95" s="660">
        <f>SUM(I92:I94)</f>
        <v>699999.6652173913</v>
      </c>
      <c r="J95" s="436"/>
      <c r="K95" s="437"/>
    </row>
    <row r="96" spans="1:11" ht="20.25" customHeight="1">
      <c r="A96" s="447"/>
      <c r="B96" s="448"/>
      <c r="C96" s="450"/>
      <c r="D96" s="933"/>
      <c r="E96" s="933"/>
      <c r="F96" s="933"/>
      <c r="G96" s="466"/>
      <c r="H96" s="521"/>
      <c r="I96" s="434"/>
      <c r="J96" s="654"/>
      <c r="K96" s="439"/>
    </row>
    <row r="97" spans="1:11" ht="20.25" customHeight="1">
      <c r="A97" s="441"/>
      <c r="B97" s="448"/>
      <c r="C97" s="453"/>
      <c r="D97" s="466"/>
      <c r="E97" s="466"/>
      <c r="F97" s="466"/>
      <c r="G97" s="466"/>
      <c r="H97" s="521"/>
      <c r="I97" s="434"/>
      <c r="J97" s="655"/>
      <c r="K97" s="437"/>
    </row>
    <row r="98" spans="1:11" ht="20.25" customHeight="1">
      <c r="A98" s="441"/>
      <c r="B98" s="441"/>
      <c r="C98" s="442"/>
      <c r="D98" s="447"/>
      <c r="E98" s="465"/>
      <c r="F98" s="465"/>
      <c r="G98" s="465"/>
      <c r="H98" s="521"/>
      <c r="I98" s="434"/>
      <c r="J98" s="436"/>
      <c r="K98" s="437"/>
    </row>
    <row r="99" spans="1:11" ht="20.25" customHeight="1">
      <c r="A99" s="443" t="s">
        <v>4</v>
      </c>
      <c r="C99" s="443" t="s">
        <v>26</v>
      </c>
      <c r="D99" s="603"/>
      <c r="E99" s="465"/>
      <c r="F99" s="465"/>
      <c r="G99" s="465"/>
      <c r="H99" s="537"/>
      <c r="I99" s="452"/>
      <c r="J99" s="436"/>
      <c r="K99" s="437"/>
    </row>
    <row r="100" spans="3:11" ht="20.25" customHeight="1">
      <c r="C100" s="444"/>
      <c r="D100" s="465"/>
      <c r="E100" s="465"/>
      <c r="F100" s="465"/>
      <c r="G100" s="465"/>
      <c r="H100" s="537"/>
      <c r="I100" s="452"/>
      <c r="J100" s="436"/>
      <c r="K100" s="437"/>
    </row>
    <row r="101" spans="1:12" ht="20.25" customHeight="1">
      <c r="A101" s="515" t="s">
        <v>585</v>
      </c>
      <c r="B101" s="441"/>
      <c r="C101" s="444"/>
      <c r="D101" s="621"/>
      <c r="E101" s="622" t="s">
        <v>712</v>
      </c>
      <c r="F101" s="621"/>
      <c r="G101" s="455"/>
      <c r="H101" s="537"/>
      <c r="I101" s="452"/>
      <c r="J101" s="636"/>
      <c r="K101" s="621" t="s">
        <v>567</v>
      </c>
      <c r="L101" s="621"/>
    </row>
    <row r="102" spans="1:11" ht="20.25" customHeight="1">
      <c r="A102" s="926" t="s">
        <v>586</v>
      </c>
      <c r="B102" s="926"/>
      <c r="E102" s="602" t="s">
        <v>27</v>
      </c>
      <c r="F102" s="602"/>
      <c r="G102" s="602"/>
      <c r="H102" s="455"/>
      <c r="K102" s="445" t="s">
        <v>571</v>
      </c>
    </row>
    <row r="103" spans="1:11" ht="20.25" customHeight="1">
      <c r="A103" s="443" t="s">
        <v>587</v>
      </c>
      <c r="E103" s="944" t="s">
        <v>588</v>
      </c>
      <c r="F103" s="944"/>
      <c r="G103" s="944"/>
      <c r="H103" s="455"/>
      <c r="K103" s="445" t="s">
        <v>568</v>
      </c>
    </row>
    <row r="104" spans="1:8" ht="20.25" customHeight="1">
      <c r="A104" s="443"/>
      <c r="E104" s="465"/>
      <c r="F104" s="465"/>
      <c r="G104" s="465"/>
      <c r="H104" s="465"/>
    </row>
    <row r="108" ht="20.25" customHeight="1">
      <c r="J108" s="663"/>
    </row>
  </sheetData>
  <sheetProtection/>
  <mergeCells count="69">
    <mergeCell ref="A9:K9"/>
    <mergeCell ref="A7:K7"/>
    <mergeCell ref="E20:H20"/>
    <mergeCell ref="B20:B21"/>
    <mergeCell ref="D20:D21"/>
    <mergeCell ref="E14:H14"/>
    <mergeCell ref="J20:J21"/>
    <mergeCell ref="A12:K12"/>
    <mergeCell ref="D14:D15"/>
    <mergeCell ref="A8:D8"/>
    <mergeCell ref="C70:C71"/>
    <mergeCell ref="D70:D71"/>
    <mergeCell ref="K35:K36"/>
    <mergeCell ref="K14:K15"/>
    <mergeCell ref="J14:J15"/>
    <mergeCell ref="D30:D31"/>
    <mergeCell ref="K30:K31"/>
    <mergeCell ref="C20:C21"/>
    <mergeCell ref="D35:D36"/>
    <mergeCell ref="A10:K10"/>
    <mergeCell ref="A11:K11"/>
    <mergeCell ref="K20:K21"/>
    <mergeCell ref="E35:H35"/>
    <mergeCell ref="I14:I15"/>
    <mergeCell ref="B14:C14"/>
    <mergeCell ref="A35:A36"/>
    <mergeCell ref="J30:J31"/>
    <mergeCell ref="B35:B36"/>
    <mergeCell ref="A20:A21"/>
    <mergeCell ref="E91:G91"/>
    <mergeCell ref="C30:C31"/>
    <mergeCell ref="B48:B49"/>
    <mergeCell ref="D48:D49"/>
    <mergeCell ref="J48:J49"/>
    <mergeCell ref="K48:K49"/>
    <mergeCell ref="C35:C36"/>
    <mergeCell ref="C48:C49"/>
    <mergeCell ref="E30:H30"/>
    <mergeCell ref="E43:H43"/>
    <mergeCell ref="A52:A53"/>
    <mergeCell ref="J43:J44"/>
    <mergeCell ref="K75:K76"/>
    <mergeCell ref="E103:G103"/>
    <mergeCell ref="E70:H70"/>
    <mergeCell ref="I70:I71"/>
    <mergeCell ref="J70:J71"/>
    <mergeCell ref="K70:K71"/>
    <mergeCell ref="E75:H75"/>
    <mergeCell ref="J75:J76"/>
    <mergeCell ref="A2:H2"/>
    <mergeCell ref="A3:D3"/>
    <mergeCell ref="A4:K4"/>
    <mergeCell ref="A5:K5"/>
    <mergeCell ref="C43:C44"/>
    <mergeCell ref="D43:D44"/>
    <mergeCell ref="I43:I44"/>
    <mergeCell ref="K43:K44"/>
    <mergeCell ref="J35:J36"/>
    <mergeCell ref="I30:I31"/>
    <mergeCell ref="A54:A56"/>
    <mergeCell ref="A57:A64"/>
    <mergeCell ref="E48:H48"/>
    <mergeCell ref="A102:B102"/>
    <mergeCell ref="A48:A49"/>
    <mergeCell ref="A75:A76"/>
    <mergeCell ref="B75:B76"/>
    <mergeCell ref="C75:C76"/>
    <mergeCell ref="D75:D76"/>
    <mergeCell ref="D96:F96"/>
  </mergeCells>
  <printOptions/>
  <pageMargins left="0.25" right="0.25" top="0.75" bottom="0.75" header="0.3" footer="0.3"/>
  <pageSetup fitToHeight="0" fitToWidth="1" horizontalDpi="600" verticalDpi="600" orientation="landscape" scale="54" r:id="rId1"/>
  <rowBreaks count="4" manualBreakCount="4">
    <brk id="19" max="10" man="1"/>
    <brk id="34" max="10" man="1"/>
    <brk id="53" max="10" man="1"/>
    <brk id="73" max="10" man="1"/>
  </rowBreaks>
  <colBreaks count="1" manualBreakCount="1">
    <brk id="11" max="65535" man="1"/>
  </colBreaks>
</worksheet>
</file>

<file path=xl/worksheets/sheet8.xml><?xml version="1.0" encoding="utf-8"?>
<worksheet xmlns="http://schemas.openxmlformats.org/spreadsheetml/2006/main" xmlns:r="http://schemas.openxmlformats.org/officeDocument/2006/relationships">
  <dimension ref="A1:R61"/>
  <sheetViews>
    <sheetView zoomScalePageLayoutView="0" workbookViewId="0" topLeftCell="A10">
      <selection activeCell="M16" sqref="M16:Q16"/>
    </sheetView>
  </sheetViews>
  <sheetFormatPr defaultColWidth="9.33203125" defaultRowHeight="10.5"/>
  <cols>
    <col min="1" max="1" width="21.66015625" style="0" customWidth="1"/>
    <col min="2" max="2" width="19.5" style="0" customWidth="1"/>
    <col min="3" max="3" width="17.66015625" style="0" customWidth="1"/>
    <col min="4" max="4" width="13.66015625" style="0" customWidth="1"/>
    <col min="5" max="5" width="24.5" style="0" customWidth="1"/>
    <col min="17" max="17" width="9.5" style="0" bestFit="1" customWidth="1"/>
  </cols>
  <sheetData>
    <row r="1" spans="1:18" ht="28.5">
      <c r="A1" s="548">
        <v>2000</v>
      </c>
      <c r="B1" s="548">
        <v>8000</v>
      </c>
      <c r="C1" s="548">
        <v>8000</v>
      </c>
      <c r="D1" s="548">
        <v>2000</v>
      </c>
      <c r="E1" s="550">
        <v>20000</v>
      </c>
      <c r="F1" s="630" t="s">
        <v>588</v>
      </c>
      <c r="M1" s="548">
        <v>2000</v>
      </c>
      <c r="N1" s="548">
        <v>8000</v>
      </c>
      <c r="O1" s="548">
        <v>8000</v>
      </c>
      <c r="P1" s="548">
        <v>2000</v>
      </c>
      <c r="Q1" s="550">
        <v>20000</v>
      </c>
      <c r="R1" s="630" t="s">
        <v>588</v>
      </c>
    </row>
    <row r="2" spans="1:18" ht="28.5">
      <c r="A2" s="548">
        <v>0</v>
      </c>
      <c r="B2" s="548">
        <v>4000</v>
      </c>
      <c r="C2" s="548">
        <v>4000</v>
      </c>
      <c r="D2" s="548">
        <v>0</v>
      </c>
      <c r="E2" s="548">
        <v>8000</v>
      </c>
      <c r="F2" s="548" t="s">
        <v>588</v>
      </c>
      <c r="M2" s="548">
        <v>0</v>
      </c>
      <c r="N2" s="548">
        <v>4000</v>
      </c>
      <c r="O2" s="548">
        <v>4000</v>
      </c>
      <c r="P2" s="548">
        <v>0</v>
      </c>
      <c r="Q2" s="548">
        <v>8000</v>
      </c>
      <c r="R2" s="548" t="s">
        <v>588</v>
      </c>
    </row>
    <row r="3" spans="1:18" ht="28.5">
      <c r="A3" s="548">
        <v>4000</v>
      </c>
      <c r="B3" s="548">
        <v>4000</v>
      </c>
      <c r="C3" s="548">
        <v>4000</v>
      </c>
      <c r="D3" s="548">
        <v>3000</v>
      </c>
      <c r="E3" s="548">
        <v>15000</v>
      </c>
      <c r="F3" s="548" t="s">
        <v>588</v>
      </c>
      <c r="M3" s="548">
        <v>4000</v>
      </c>
      <c r="N3" s="548">
        <v>4000</v>
      </c>
      <c r="O3" s="548">
        <v>4000</v>
      </c>
      <c r="P3" s="548">
        <v>3000</v>
      </c>
      <c r="Q3" s="548">
        <v>15000</v>
      </c>
      <c r="R3" s="548" t="s">
        <v>588</v>
      </c>
    </row>
    <row r="4" spans="1:18" ht="28.5">
      <c r="A4" s="578">
        <v>16358.695652173914</v>
      </c>
      <c r="B4" s="548">
        <v>7608.695652173913</v>
      </c>
      <c r="C4" s="548">
        <v>27173.91304347826</v>
      </c>
      <c r="D4" s="548">
        <v>23913.043478260868</v>
      </c>
      <c r="E4" s="548">
        <v>75054.34782608696</v>
      </c>
      <c r="F4" s="548" t="s">
        <v>686</v>
      </c>
      <c r="M4" s="596">
        <v>0</v>
      </c>
      <c r="N4" s="596">
        <f>1000+20000</f>
        <v>21000</v>
      </c>
      <c r="O4" s="567">
        <v>0</v>
      </c>
      <c r="P4" s="567">
        <v>0</v>
      </c>
      <c r="Q4" s="567">
        <f>1000+20000</f>
        <v>21000</v>
      </c>
      <c r="R4" s="564" t="s">
        <v>588</v>
      </c>
    </row>
    <row r="5" spans="1:18" ht="28.5">
      <c r="A5" s="596">
        <v>0</v>
      </c>
      <c r="B5" s="596">
        <f>1000+20000</f>
        <v>21000</v>
      </c>
      <c r="C5" s="567">
        <v>0</v>
      </c>
      <c r="D5" s="567">
        <v>0</v>
      </c>
      <c r="E5" s="567">
        <f>1000+20000</f>
        <v>21000</v>
      </c>
      <c r="F5" s="564" t="s">
        <v>588</v>
      </c>
      <c r="M5" s="562">
        <v>0</v>
      </c>
      <c r="N5" s="562">
        <v>0</v>
      </c>
      <c r="O5" s="609">
        <v>25000</v>
      </c>
      <c r="P5" s="609">
        <v>45000</v>
      </c>
      <c r="Q5" s="563">
        <v>70000</v>
      </c>
      <c r="R5" s="578" t="s">
        <v>588</v>
      </c>
    </row>
    <row r="6" spans="1:18" ht="28.5">
      <c r="A6" s="596">
        <f>51600/4</f>
        <v>12900</v>
      </c>
      <c r="B6" s="596">
        <f>51600/4</f>
        <v>12900</v>
      </c>
      <c r="C6" s="596">
        <f>51600/4</f>
        <v>12900</v>
      </c>
      <c r="D6" s="596">
        <f>51600/4</f>
        <v>12900</v>
      </c>
      <c r="E6" s="596">
        <v>51600</v>
      </c>
      <c r="F6" s="564" t="s">
        <v>3</v>
      </c>
      <c r="M6" s="549">
        <v>0</v>
      </c>
      <c r="N6" s="567">
        <v>10000</v>
      </c>
      <c r="O6" s="567">
        <v>20000</v>
      </c>
      <c r="P6" s="567">
        <v>5000</v>
      </c>
      <c r="Q6" s="567">
        <f>25000+10000</f>
        <v>35000</v>
      </c>
      <c r="R6" s="564" t="s">
        <v>588</v>
      </c>
    </row>
    <row r="7" spans="1:18" ht="28.5">
      <c r="A7" s="588">
        <f>SUM(A1:A6)</f>
        <v>35258.69565217391</v>
      </c>
      <c r="B7" s="588">
        <f>SUM(B1:B6)</f>
        <v>57508.69565217391</v>
      </c>
      <c r="C7" s="588">
        <f>SUM(C1:C6)</f>
        <v>56073.91304347826</v>
      </c>
      <c r="D7" s="588">
        <f>SUM(D1:D6)</f>
        <v>41813.043478260865</v>
      </c>
      <c r="E7" s="527">
        <f>SUM(E1:E6)</f>
        <v>190654.34782608697</v>
      </c>
      <c r="F7" s="631"/>
      <c r="M7" s="567">
        <v>4620</v>
      </c>
      <c r="N7" s="567">
        <v>4620</v>
      </c>
      <c r="O7" s="567">
        <v>4620</v>
      </c>
      <c r="P7" s="567">
        <v>4620</v>
      </c>
      <c r="Q7" s="567">
        <v>18480</v>
      </c>
      <c r="R7" s="564" t="s">
        <v>588</v>
      </c>
    </row>
    <row r="8" spans="1:18" ht="42.75">
      <c r="A8" s="501" t="e">
        <f>A7/$J$28</f>
        <v>#DIV/0!</v>
      </c>
      <c r="B8" s="501" t="e">
        <f>B7/$J$28</f>
        <v>#DIV/0!</v>
      </c>
      <c r="C8" s="501" t="e">
        <f>C7/$J$28</f>
        <v>#DIV/0!</v>
      </c>
      <c r="D8" s="501" t="e">
        <f>D7/$J$28</f>
        <v>#DIV/0!</v>
      </c>
      <c r="E8" s="528"/>
      <c r="F8" s="479"/>
      <c r="M8" s="596">
        <v>0</v>
      </c>
      <c r="N8" s="596">
        <v>0</v>
      </c>
      <c r="O8" s="596">
        <v>0</v>
      </c>
      <c r="P8" s="596">
        <v>0</v>
      </c>
      <c r="Q8" s="596">
        <v>0</v>
      </c>
      <c r="R8" s="632" t="s">
        <v>588</v>
      </c>
    </row>
    <row r="9" spans="1:18" ht="42.75">
      <c r="A9" s="503"/>
      <c r="B9" s="503"/>
      <c r="C9" s="503"/>
      <c r="D9" s="503"/>
      <c r="E9" s="529"/>
      <c r="F9" s="503"/>
      <c r="M9" s="567">
        <v>0</v>
      </c>
      <c r="N9" s="567">
        <v>11000</v>
      </c>
      <c r="O9" s="567">
        <v>0</v>
      </c>
      <c r="P9" s="567">
        <v>0</v>
      </c>
      <c r="Q9" s="567">
        <v>11000</v>
      </c>
      <c r="R9" s="632" t="s">
        <v>588</v>
      </c>
    </row>
    <row r="10" spans="1:18" ht="42.75">
      <c r="A10" s="949" t="s">
        <v>0</v>
      </c>
      <c r="B10" s="949"/>
      <c r="C10" s="949"/>
      <c r="D10" s="949"/>
      <c r="E10" s="941" t="s">
        <v>603</v>
      </c>
      <c r="F10" s="940" t="s">
        <v>578</v>
      </c>
      <c r="M10" s="610">
        <v>1000</v>
      </c>
      <c r="N10" s="610">
        <v>10000</v>
      </c>
      <c r="O10" s="610">
        <v>27520</v>
      </c>
      <c r="P10" s="580">
        <v>0</v>
      </c>
      <c r="Q10" s="581">
        <v>38520</v>
      </c>
      <c r="R10" s="632" t="s">
        <v>588</v>
      </c>
    </row>
    <row r="11" spans="1:18" ht="42.75">
      <c r="A11" s="608" t="s">
        <v>76</v>
      </c>
      <c r="B11" s="608" t="s">
        <v>77</v>
      </c>
      <c r="C11" s="608" t="s">
        <v>78</v>
      </c>
      <c r="D11" s="608" t="s">
        <v>79</v>
      </c>
      <c r="E11" s="942"/>
      <c r="F11" s="939"/>
      <c r="M11" s="609">
        <v>1200</v>
      </c>
      <c r="N11" s="609">
        <v>1200</v>
      </c>
      <c r="O11" s="609">
        <v>22600</v>
      </c>
      <c r="P11" s="579">
        <v>0</v>
      </c>
      <c r="Q11" s="550">
        <v>25000</v>
      </c>
      <c r="R11" s="632" t="s">
        <v>588</v>
      </c>
    </row>
    <row r="12" spans="1:18" ht="72">
      <c r="A12" s="547">
        <v>0</v>
      </c>
      <c r="B12" s="547">
        <v>1</v>
      </c>
      <c r="C12" s="547">
        <v>1</v>
      </c>
      <c r="D12" s="547">
        <v>1</v>
      </c>
      <c r="E12" s="547">
        <v>1</v>
      </c>
      <c r="F12" s="555" t="s">
        <v>614</v>
      </c>
      <c r="M12" s="562">
        <v>1000</v>
      </c>
      <c r="N12" s="562">
        <v>2000</v>
      </c>
      <c r="O12" s="562">
        <v>2000</v>
      </c>
      <c r="P12" s="579">
        <v>0</v>
      </c>
      <c r="Q12" s="550">
        <v>5000</v>
      </c>
      <c r="R12" s="632" t="s">
        <v>588</v>
      </c>
    </row>
    <row r="13" spans="1:18" ht="72">
      <c r="A13" s="547"/>
      <c r="B13" s="544">
        <v>0.85</v>
      </c>
      <c r="C13" s="547"/>
      <c r="D13" s="547"/>
      <c r="E13" s="544">
        <v>0.85</v>
      </c>
      <c r="F13" s="555" t="s">
        <v>656</v>
      </c>
      <c r="M13" s="618">
        <v>32000</v>
      </c>
      <c r="N13" s="618">
        <v>32000</v>
      </c>
      <c r="O13" s="618">
        <v>32000</v>
      </c>
      <c r="P13" s="618">
        <v>32000</v>
      </c>
      <c r="Q13" s="618">
        <v>128000</v>
      </c>
      <c r="R13" s="480" t="s">
        <v>588</v>
      </c>
    </row>
    <row r="14" spans="1:18" ht="28.5">
      <c r="A14" s="514"/>
      <c r="B14" s="514"/>
      <c r="C14" s="514"/>
      <c r="D14" s="559"/>
      <c r="E14" s="598" t="s">
        <v>680</v>
      </c>
      <c r="F14" s="560"/>
      <c r="M14" s="596">
        <f>51600/4</f>
        <v>12900</v>
      </c>
      <c r="N14" s="596">
        <f>51600/4</f>
        <v>12900</v>
      </c>
      <c r="O14" s="596">
        <f>51600/4</f>
        <v>12900</v>
      </c>
      <c r="P14" s="596">
        <f>51600/4</f>
        <v>12900</v>
      </c>
      <c r="Q14" s="596">
        <v>51600</v>
      </c>
      <c r="R14" s="564" t="s">
        <v>3</v>
      </c>
    </row>
    <row r="15" spans="1:17" ht="30.75">
      <c r="A15" s="923" t="s">
        <v>0</v>
      </c>
      <c r="B15" s="924"/>
      <c r="C15" s="924"/>
      <c r="D15" s="925"/>
      <c r="E15" s="525" t="s">
        <v>562</v>
      </c>
      <c r="F15" s="927" t="s">
        <v>573</v>
      </c>
      <c r="M15" s="8">
        <f>SUM(M1:M13)</f>
        <v>45820</v>
      </c>
      <c r="N15" s="8">
        <f>SUM(N1:N13)</f>
        <v>107820</v>
      </c>
      <c r="O15" s="8">
        <f>SUM(O1:O13)</f>
        <v>149740</v>
      </c>
      <c r="P15" s="8">
        <f>SUM(P1:P13)</f>
        <v>91620</v>
      </c>
      <c r="Q15" s="8">
        <f>SUM(Q1:Q13)</f>
        <v>395000</v>
      </c>
    </row>
    <row r="16" spans="1:17" ht="15">
      <c r="A16" s="467" t="s">
        <v>76</v>
      </c>
      <c r="B16" s="467" t="s">
        <v>77</v>
      </c>
      <c r="C16" s="467" t="s">
        <v>78</v>
      </c>
      <c r="D16" s="467" t="s">
        <v>79</v>
      </c>
      <c r="E16" s="526" t="s">
        <v>62</v>
      </c>
      <c r="F16" s="928"/>
      <c r="M16" s="8">
        <f>SUM(M1:M14)</f>
        <v>58720</v>
      </c>
      <c r="N16" s="8">
        <f>SUM(N1:N14)</f>
        <v>120720</v>
      </c>
      <c r="O16" s="8">
        <f>SUM(O1:O14)</f>
        <v>162640</v>
      </c>
      <c r="P16" s="8">
        <f>SUM(P1:P14)</f>
        <v>104520</v>
      </c>
      <c r="Q16" s="8">
        <f>SUM(Q1:Q14)</f>
        <v>446600</v>
      </c>
    </row>
    <row r="17" spans="1:6" ht="28.5">
      <c r="A17" s="562">
        <v>0</v>
      </c>
      <c r="B17" s="562">
        <v>0</v>
      </c>
      <c r="C17" s="609">
        <v>25000</v>
      </c>
      <c r="D17" s="609">
        <v>45000</v>
      </c>
      <c r="E17" s="563">
        <v>70000</v>
      </c>
      <c r="F17" s="578" t="s">
        <v>588</v>
      </c>
    </row>
    <row r="18" spans="1:6" ht="28.5">
      <c r="A18" s="549">
        <v>0</v>
      </c>
      <c r="B18" s="567">
        <v>10000</v>
      </c>
      <c r="C18" s="567">
        <v>20000</v>
      </c>
      <c r="D18" s="567">
        <v>5000</v>
      </c>
      <c r="E18" s="567">
        <f>25000+10000</f>
        <v>35000</v>
      </c>
      <c r="F18" s="564" t="s">
        <v>588</v>
      </c>
    </row>
    <row r="19" spans="1:6" ht="28.5">
      <c r="A19" s="567">
        <v>4620</v>
      </c>
      <c r="B19" s="567">
        <v>4620</v>
      </c>
      <c r="C19" s="567">
        <v>4620</v>
      </c>
      <c r="D19" s="567">
        <v>4620</v>
      </c>
      <c r="E19" s="567">
        <v>18480</v>
      </c>
      <c r="F19" s="564" t="s">
        <v>588</v>
      </c>
    </row>
    <row r="20" spans="1:6" ht="15">
      <c r="A20" s="482">
        <f>SUM(A17:A19)</f>
        <v>4620</v>
      </c>
      <c r="B20" s="482">
        <f>SUM(B17:B19)</f>
        <v>14620</v>
      </c>
      <c r="C20" s="482">
        <f>SUM(C17:C19)</f>
        <v>49620</v>
      </c>
      <c r="D20" s="482">
        <f>SUM(D17:D19)</f>
        <v>54620</v>
      </c>
      <c r="E20" s="530">
        <f>SUM(E17:E19)</f>
        <v>123480</v>
      </c>
      <c r="F20" s="482"/>
    </row>
    <row r="21" spans="1:6" ht="15">
      <c r="A21" s="501" t="e">
        <f>A20/$J$41</f>
        <v>#DIV/0!</v>
      </c>
      <c r="B21" s="501" t="e">
        <f>B20/$J$41</f>
        <v>#DIV/0!</v>
      </c>
      <c r="C21" s="501" t="e">
        <f>C20/$J$41</f>
        <v>#DIV/0!</v>
      </c>
      <c r="D21" s="501" t="e">
        <f>D20/$J$41</f>
        <v>#DIV/0!</v>
      </c>
      <c r="E21" s="533"/>
      <c r="F21" s="507"/>
    </row>
    <row r="22" spans="1:6" ht="18">
      <c r="A22" s="509"/>
      <c r="B22" s="509"/>
      <c r="C22" s="509"/>
      <c r="D22" s="509"/>
      <c r="E22" s="532"/>
      <c r="F22" s="509"/>
    </row>
    <row r="23" spans="1:6" ht="15">
      <c r="A23" s="949" t="s">
        <v>0</v>
      </c>
      <c r="B23" s="949"/>
      <c r="C23" s="949"/>
      <c r="D23" s="949"/>
      <c r="E23" s="941" t="s">
        <v>603</v>
      </c>
      <c r="F23" s="940" t="s">
        <v>578</v>
      </c>
    </row>
    <row r="24" spans="1:6" ht="15">
      <c r="A24" s="608" t="s">
        <v>76</v>
      </c>
      <c r="B24" s="608" t="s">
        <v>77</v>
      </c>
      <c r="C24" s="608" t="s">
        <v>78</v>
      </c>
      <c r="D24" s="608" t="s">
        <v>79</v>
      </c>
      <c r="E24" s="942"/>
      <c r="F24" s="939"/>
    </row>
    <row r="25" spans="1:6" ht="114.75">
      <c r="A25" s="538">
        <v>0</v>
      </c>
      <c r="B25" s="547">
        <v>1</v>
      </c>
      <c r="C25" s="547">
        <v>1</v>
      </c>
      <c r="D25" s="547">
        <v>0</v>
      </c>
      <c r="E25" s="547">
        <v>2</v>
      </c>
      <c r="F25" s="555" t="s">
        <v>599</v>
      </c>
    </row>
    <row r="26" spans="1:6" ht="57">
      <c r="A26" s="624"/>
      <c r="B26" s="623">
        <v>0.75</v>
      </c>
      <c r="C26" s="623">
        <v>0.75</v>
      </c>
      <c r="D26" s="623">
        <v>0.75</v>
      </c>
      <c r="E26" s="623">
        <v>0.75</v>
      </c>
      <c r="F26" s="625" t="s">
        <v>648</v>
      </c>
    </row>
    <row r="27" spans="1:6" ht="18">
      <c r="A27" s="627">
        <v>0.9</v>
      </c>
      <c r="B27" s="627">
        <v>0.9</v>
      </c>
      <c r="C27" s="627">
        <v>0.92</v>
      </c>
      <c r="D27" s="627">
        <v>0.92</v>
      </c>
      <c r="E27" s="627">
        <v>0.92</v>
      </c>
      <c r="F27" s="626" t="s">
        <v>692</v>
      </c>
    </row>
    <row r="28" spans="1:6" ht="30.75">
      <c r="A28" s="923" t="s">
        <v>0</v>
      </c>
      <c r="B28" s="924"/>
      <c r="C28" s="924"/>
      <c r="D28" s="925"/>
      <c r="E28" s="526" t="s">
        <v>562</v>
      </c>
      <c r="F28" s="927" t="s">
        <v>573</v>
      </c>
    </row>
    <row r="29" spans="1:6" ht="15">
      <c r="A29" s="467" t="s">
        <v>76</v>
      </c>
      <c r="B29" s="467" t="s">
        <v>77</v>
      </c>
      <c r="C29" s="467" t="s">
        <v>78</v>
      </c>
      <c r="D29" s="467" t="s">
        <v>79</v>
      </c>
      <c r="E29" s="533" t="s">
        <v>62</v>
      </c>
      <c r="F29" s="928"/>
    </row>
    <row r="30" spans="1:6" ht="42.75">
      <c r="A30" s="596">
        <v>0</v>
      </c>
      <c r="B30" s="596">
        <v>0</v>
      </c>
      <c r="C30" s="596">
        <v>0</v>
      </c>
      <c r="D30" s="596">
        <v>0</v>
      </c>
      <c r="E30" s="596">
        <v>0</v>
      </c>
      <c r="F30" s="632" t="s">
        <v>588</v>
      </c>
    </row>
    <row r="31" spans="1:6" ht="42.75">
      <c r="A31" s="567">
        <v>0</v>
      </c>
      <c r="B31" s="567">
        <v>11000</v>
      </c>
      <c r="C31" s="567">
        <v>0</v>
      </c>
      <c r="D31" s="567">
        <v>0</v>
      </c>
      <c r="E31" s="567">
        <v>11000</v>
      </c>
      <c r="F31" s="632" t="s">
        <v>588</v>
      </c>
    </row>
    <row r="32" spans="1:6" ht="28.5">
      <c r="A32" s="567">
        <v>1826.0869565217392</v>
      </c>
      <c r="B32" s="567">
        <v>2173.913043478261</v>
      </c>
      <c r="C32" s="567">
        <v>0</v>
      </c>
      <c r="D32" s="567">
        <v>16304.347826086956</v>
      </c>
      <c r="E32" s="567">
        <v>20304.347826086956</v>
      </c>
      <c r="F32" s="633" t="s">
        <v>689</v>
      </c>
    </row>
    <row r="33" spans="1:6" ht="28.5">
      <c r="A33" s="596">
        <v>8695.652173913044</v>
      </c>
      <c r="B33" s="596">
        <v>0</v>
      </c>
      <c r="C33" s="596">
        <v>6521.739130434783</v>
      </c>
      <c r="D33" s="596">
        <v>9372.826086956522</v>
      </c>
      <c r="E33" s="596">
        <v>24590.21739130435</v>
      </c>
      <c r="F33" s="633" t="s">
        <v>689</v>
      </c>
    </row>
    <row r="34" spans="1:6" ht="28.5">
      <c r="A34" s="596"/>
      <c r="B34" s="596"/>
      <c r="C34" s="596"/>
      <c r="D34" s="596"/>
      <c r="E34" s="596"/>
      <c r="F34" s="633" t="s">
        <v>689</v>
      </c>
    </row>
    <row r="35" spans="1:6" ht="28.5">
      <c r="A35" s="596">
        <v>10384.782608695652</v>
      </c>
      <c r="B35" s="596">
        <v>22228.260869565216</v>
      </c>
      <c r="C35" s="596">
        <v>32608.695652173912</v>
      </c>
      <c r="D35" s="596">
        <v>25000</v>
      </c>
      <c r="E35" s="596">
        <v>90221.73913043478</v>
      </c>
      <c r="F35" s="634" t="s">
        <v>689</v>
      </c>
    </row>
    <row r="36" spans="1:6" ht="28.5">
      <c r="A36" s="596"/>
      <c r="B36" s="596"/>
      <c r="C36" s="596"/>
      <c r="D36" s="596"/>
      <c r="E36" s="596"/>
      <c r="F36" s="634" t="s">
        <v>689</v>
      </c>
    </row>
    <row r="37" spans="1:6" ht="28.5">
      <c r="A37" s="596"/>
      <c r="B37" s="596"/>
      <c r="C37" s="596"/>
      <c r="D37" s="596"/>
      <c r="E37" s="596"/>
      <c r="F37" s="634" t="s">
        <v>689</v>
      </c>
    </row>
    <row r="38" spans="1:6" ht="28.5">
      <c r="A38" s="596"/>
      <c r="B38" s="596"/>
      <c r="C38" s="596"/>
      <c r="D38" s="596"/>
      <c r="E38" s="596"/>
      <c r="F38" s="634" t="s">
        <v>689</v>
      </c>
    </row>
    <row r="39" spans="1:6" ht="28.5">
      <c r="A39" s="596"/>
      <c r="B39" s="596"/>
      <c r="C39" s="596"/>
      <c r="D39" s="596"/>
      <c r="E39" s="596"/>
      <c r="F39" s="634" t="s">
        <v>689</v>
      </c>
    </row>
    <row r="40" spans="1:6" ht="28.5">
      <c r="A40" s="596"/>
      <c r="B40" s="596"/>
      <c r="C40" s="596"/>
      <c r="D40" s="596"/>
      <c r="E40" s="596"/>
      <c r="F40" s="634" t="s">
        <v>689</v>
      </c>
    </row>
    <row r="41" spans="1:6" ht="28.5">
      <c r="A41" s="567">
        <v>5434.782608695652</v>
      </c>
      <c r="B41" s="567">
        <v>5108.695652173913</v>
      </c>
      <c r="C41" s="567"/>
      <c r="D41" s="567">
        <v>2173.913043478261</v>
      </c>
      <c r="E41" s="567">
        <v>12717.391304347824</v>
      </c>
      <c r="F41" s="634" t="s">
        <v>689</v>
      </c>
    </row>
    <row r="42" spans="1:6" ht="28.5">
      <c r="A42" s="567">
        <v>2173.913043478261</v>
      </c>
      <c r="B42" s="567">
        <v>0</v>
      </c>
      <c r="C42" s="567">
        <v>20652.17391304348</v>
      </c>
      <c r="D42" s="567" t="s">
        <v>705</v>
      </c>
      <c r="E42" s="567">
        <v>22826.08695652174</v>
      </c>
      <c r="F42" s="634" t="s">
        <v>689</v>
      </c>
    </row>
    <row r="43" spans="1:6" ht="15">
      <c r="A43" s="516">
        <f>SUM(A30:A42)</f>
        <v>28515.217391304348</v>
      </c>
      <c r="B43" s="516">
        <f>SUM(B30:B42)</f>
        <v>40510.869565217385</v>
      </c>
      <c r="C43" s="516">
        <f>SUM(C30:C42)</f>
        <v>59782.608695652176</v>
      </c>
      <c r="D43" s="516">
        <f>SUM(D30:D42)</f>
        <v>52851.08695652174</v>
      </c>
      <c r="E43" s="516">
        <f>SUM(E30:E42)</f>
        <v>181659.78260869568</v>
      </c>
      <c r="F43" s="475"/>
    </row>
    <row r="44" spans="1:6" ht="18">
      <c r="A44" s="517" t="e">
        <f>A43/$J$64</f>
        <v>#DIV/0!</v>
      </c>
      <c r="B44" s="517" t="e">
        <f>B43/$J$64</f>
        <v>#DIV/0!</v>
      </c>
      <c r="C44" s="517" t="e">
        <f>C43/$J$64</f>
        <v>#DIV/0!</v>
      </c>
      <c r="D44" s="517" t="e">
        <f>D43/$J$64</f>
        <v>#DIV/0!</v>
      </c>
      <c r="E44" s="534"/>
      <c r="F44" s="518"/>
    </row>
    <row r="45" spans="1:6" ht="18">
      <c r="A45" s="503"/>
      <c r="B45" s="503"/>
      <c r="C45" s="503"/>
      <c r="D45" s="503"/>
      <c r="E45" s="503"/>
      <c r="F45" s="503"/>
    </row>
    <row r="46" spans="1:6" ht="15">
      <c r="A46" s="945" t="s">
        <v>0</v>
      </c>
      <c r="B46" s="945"/>
      <c r="C46" s="945"/>
      <c r="D46" s="945"/>
      <c r="E46" s="942" t="s">
        <v>603</v>
      </c>
      <c r="F46" s="943" t="s">
        <v>578</v>
      </c>
    </row>
    <row r="47" spans="1:6" ht="15">
      <c r="A47" s="608" t="s">
        <v>76</v>
      </c>
      <c r="B47" s="608" t="s">
        <v>77</v>
      </c>
      <c r="C47" s="608" t="s">
        <v>78</v>
      </c>
      <c r="D47" s="608" t="s">
        <v>79</v>
      </c>
      <c r="E47" s="942"/>
      <c r="F47" s="939"/>
    </row>
    <row r="48" spans="1:6" ht="129">
      <c r="A48" s="583">
        <v>0</v>
      </c>
      <c r="B48" s="583">
        <v>0</v>
      </c>
      <c r="C48" s="583">
        <v>300</v>
      </c>
      <c r="D48" s="583">
        <v>0</v>
      </c>
      <c r="E48" s="583" t="s">
        <v>649</v>
      </c>
      <c r="F48" s="560" t="s">
        <v>600</v>
      </c>
    </row>
    <row r="49" spans="1:6" ht="144">
      <c r="A49" s="547">
        <v>0</v>
      </c>
      <c r="B49" s="547" t="s">
        <v>662</v>
      </c>
      <c r="C49" s="547"/>
      <c r="D49" s="547"/>
      <c r="E49" s="547" t="s">
        <v>672</v>
      </c>
      <c r="F49" s="560" t="s">
        <v>601</v>
      </c>
    </row>
    <row r="50" spans="1:6" ht="57">
      <c r="A50" s="543">
        <v>0.9</v>
      </c>
      <c r="B50" s="543">
        <v>0.9</v>
      </c>
      <c r="C50" s="543">
        <v>0.9</v>
      </c>
      <c r="D50" s="543">
        <v>0.9</v>
      </c>
      <c r="E50" s="543">
        <v>0.9</v>
      </c>
      <c r="F50" s="555" t="s">
        <v>602</v>
      </c>
    </row>
    <row r="51" spans="1:6" ht="30.75">
      <c r="A51" s="923" t="s">
        <v>0</v>
      </c>
      <c r="B51" s="924"/>
      <c r="C51" s="924"/>
      <c r="D51" s="925"/>
      <c r="E51" s="525" t="s">
        <v>562</v>
      </c>
      <c r="F51" s="927" t="s">
        <v>573</v>
      </c>
    </row>
    <row r="52" spans="1:6" ht="15">
      <c r="A52" s="467" t="s">
        <v>76</v>
      </c>
      <c r="B52" s="467" t="s">
        <v>77</v>
      </c>
      <c r="C52" s="467" t="s">
        <v>78</v>
      </c>
      <c r="D52" s="467" t="s">
        <v>79</v>
      </c>
      <c r="E52" s="526" t="s">
        <v>62</v>
      </c>
      <c r="F52" s="928"/>
    </row>
    <row r="53" spans="1:6" ht="42.75">
      <c r="A53" s="610">
        <v>1000</v>
      </c>
      <c r="B53" s="610">
        <v>10000</v>
      </c>
      <c r="C53" s="610">
        <v>27520</v>
      </c>
      <c r="D53" s="580">
        <v>0</v>
      </c>
      <c r="E53" s="581">
        <v>38520</v>
      </c>
      <c r="F53" s="632" t="s">
        <v>588</v>
      </c>
    </row>
    <row r="54" spans="1:6" ht="42.75">
      <c r="A54" s="609">
        <v>1200</v>
      </c>
      <c r="B54" s="609">
        <v>1200</v>
      </c>
      <c r="C54" s="609">
        <v>22600</v>
      </c>
      <c r="D54" s="579">
        <v>0</v>
      </c>
      <c r="E54" s="550">
        <v>25000</v>
      </c>
      <c r="F54" s="632" t="s">
        <v>588</v>
      </c>
    </row>
    <row r="55" spans="1:6" ht="42.75">
      <c r="A55" s="562">
        <v>1000</v>
      </c>
      <c r="B55" s="562">
        <v>2000</v>
      </c>
      <c r="C55" s="562">
        <v>2000</v>
      </c>
      <c r="D55" s="579">
        <v>0</v>
      </c>
      <c r="E55" s="550">
        <v>5000</v>
      </c>
      <c r="F55" s="632" t="s">
        <v>588</v>
      </c>
    </row>
    <row r="56" spans="1:6" ht="18">
      <c r="A56" s="474">
        <f>SUM(A53:A55)</f>
        <v>3200</v>
      </c>
      <c r="B56" s="474">
        <f>SUM(B53:B55)</f>
        <v>13200</v>
      </c>
      <c r="C56" s="474">
        <f>SUM(C53:C55)</f>
        <v>52120</v>
      </c>
      <c r="D56" s="519">
        <f>SUM(D53:D55)</f>
        <v>0</v>
      </c>
      <c r="E56" s="535">
        <f>SUM(E53:E55)</f>
        <v>68520</v>
      </c>
      <c r="F56" s="635"/>
    </row>
    <row r="57" spans="1:6" ht="15">
      <c r="A57" s="501" t="e">
        <f>A56/$J$77</f>
        <v>#DIV/0!</v>
      </c>
      <c r="B57" s="501" t="e">
        <f>B56/$J$77</f>
        <v>#DIV/0!</v>
      </c>
      <c r="C57" s="501" t="e">
        <f>C56/$J$77</f>
        <v>#DIV/0!</v>
      </c>
      <c r="D57" s="501" t="e">
        <f>D56/$J$77</f>
        <v>#DIV/0!</v>
      </c>
      <c r="E57" s="528"/>
      <c r="F57" s="479"/>
    </row>
    <row r="58" spans="1:6" ht="18">
      <c r="A58" s="512"/>
      <c r="B58" s="512"/>
      <c r="C58" s="512"/>
      <c r="D58" s="512"/>
      <c r="E58" s="536"/>
      <c r="F58" s="512"/>
    </row>
    <row r="59" spans="1:6" ht="46.5">
      <c r="A59" s="618">
        <v>32000</v>
      </c>
      <c r="B59" s="618">
        <v>32000</v>
      </c>
      <c r="C59" s="618">
        <v>32000</v>
      </c>
      <c r="D59" s="618">
        <v>32000</v>
      </c>
      <c r="E59" s="618">
        <v>128000</v>
      </c>
      <c r="F59" s="480" t="s">
        <v>588</v>
      </c>
    </row>
    <row r="60" spans="1:6" ht="30.75">
      <c r="A60" s="578">
        <v>5125.838043478261</v>
      </c>
      <c r="B60" s="578">
        <v>10720.001086956521</v>
      </c>
      <c r="C60" s="578">
        <v>10720.001086956521</v>
      </c>
      <c r="D60" s="578">
        <v>10720.001086956521</v>
      </c>
      <c r="E60" s="578">
        <v>37285.84130434783</v>
      </c>
      <c r="F60" s="628" t="s">
        <v>686</v>
      </c>
    </row>
    <row r="61" spans="1:6" ht="15">
      <c r="A61" s="618"/>
      <c r="B61" s="618"/>
      <c r="C61" s="618"/>
      <c r="D61" s="618"/>
      <c r="E61" s="618"/>
      <c r="F61" s="628"/>
    </row>
  </sheetData>
  <sheetProtection/>
  <mergeCells count="15">
    <mergeCell ref="A10:D10"/>
    <mergeCell ref="E10:E11"/>
    <mergeCell ref="F10:F11"/>
    <mergeCell ref="A15:D15"/>
    <mergeCell ref="F15:F16"/>
    <mergeCell ref="A23:D23"/>
    <mergeCell ref="E23:E24"/>
    <mergeCell ref="F23:F24"/>
    <mergeCell ref="A28:D28"/>
    <mergeCell ref="F28:F29"/>
    <mergeCell ref="A46:D46"/>
    <mergeCell ref="E46:E47"/>
    <mergeCell ref="F46:F47"/>
    <mergeCell ref="A51:D51"/>
    <mergeCell ref="F51:F5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Annual Work Plan</dc:title>
  <dc:subject/>
  <dc:creator/>
  <cp:keywords/>
  <dc:description/>
  <cp:lastModifiedBy>Hyesu Yoon</cp:lastModifiedBy>
  <cp:lastPrinted>2020-01-30T06:27:08Z</cp:lastPrinted>
  <dcterms:created xsi:type="dcterms:W3CDTF">2007-08-08T03:51:29Z</dcterms:created>
  <dcterms:modified xsi:type="dcterms:W3CDTF">2020-02-12T15:44:00Z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UN LanguagesTaxHTField0">
    <vt:lpwstr>English|7f98b732-4b5b-4b70-ba90-a0eff09b5d2d</vt:lpwstr>
  </property>
  <property fmtid="{D5CDD505-2E9C-101B-9397-08002B2CF9AE}" pid="4" name="o4086b1782a74105bb5269035bccc8e9">
    <vt:lpwstr>Draft|121d40a5-e62e-4d42-82e4-d6d12003de0a</vt:lpwstr>
  </property>
  <property fmtid="{D5CDD505-2E9C-101B-9397-08002B2CF9AE}" pid="5" name="TaxCatchAll">
    <vt:lpwstr>763;#Draft|121d40a5-e62e-4d42-82e4-d6d12003de0a;#1616;#RWA|ed3569a9-fc5c-42bf-88c1-ceda407a56be;#1;#English|7f98b732-4b5b-4b70-ba90-a0eff09b5d2d;#1113;#Annual/Multi-Year Workplan|32cd623a-3734-435b-a6ba-7b0d4a2fa8e7</vt:lpwstr>
  </property>
  <property fmtid="{D5CDD505-2E9C-101B-9397-08002B2CF9AE}" pid="6" name="UNDPPublishedDate">
    <vt:lpwstr>2020-05-05T10:00:00Z</vt:lpwstr>
  </property>
  <property fmtid="{D5CDD505-2E9C-101B-9397-08002B2CF9AE}" pid="7" name="UN Languages">
    <vt:lpwstr>1;#English|7f98b732-4b5b-4b70-ba90-a0eff09b5d2d</vt:lpwstr>
  </property>
  <property fmtid="{D5CDD505-2E9C-101B-9397-08002B2CF9AE}" pid="8" name="UNDPPOPPFunctionalArea">
    <vt:lpwstr>Programme and Project</vt:lpwstr>
  </property>
  <property fmtid="{D5CDD505-2E9C-101B-9397-08002B2CF9AE}" pid="9" name="gc6531b704974d528487414686b72f6f">
    <vt:lpwstr>RWA|ed3569a9-fc5c-42bf-88c1-ceda407a56be</vt:lpwstr>
  </property>
  <property fmtid="{D5CDD505-2E9C-101B-9397-08002B2CF9AE}" pid="10" name="Operating Unit0">
    <vt:lpwstr>1616;#RWA|ed3569a9-fc5c-42bf-88c1-ceda407a56be</vt:lpwstr>
  </property>
  <property fmtid="{D5CDD505-2E9C-101B-9397-08002B2CF9AE}" pid="11" name="UndpClassificationLevel">
    <vt:lpwstr>Public</vt:lpwstr>
  </property>
  <property fmtid="{D5CDD505-2E9C-101B-9397-08002B2CF9AE}" pid="12" name="Atlas Document Status">
    <vt:lpwstr>763;#Draft|121d40a5-e62e-4d42-82e4-d6d12003de0a</vt:lpwstr>
  </property>
  <property fmtid="{D5CDD505-2E9C-101B-9397-08002B2CF9AE}" pid="13" name="PDC Document Category">
    <vt:lpwstr>Project</vt:lpwstr>
  </property>
  <property fmtid="{D5CDD505-2E9C-101B-9397-08002B2CF9AE}" pid="14" name="_dlc_DocId">
    <vt:lpwstr>ATLASPDC-4-118735</vt:lpwstr>
  </property>
  <property fmtid="{D5CDD505-2E9C-101B-9397-08002B2CF9AE}" pid="15" name="_dlc_DocIdItemGuid">
    <vt:lpwstr>7d6b9319-420b-443e-8b43-5e40a97243ce</vt:lpwstr>
  </property>
  <property fmtid="{D5CDD505-2E9C-101B-9397-08002B2CF9AE}" pid="16" name="_dlc_DocIdUrl">
    <vt:lpwstr>https://info.undp.org/docs/pdc/_layouts/DocIdRedir.aspx?ID=ATLASPDC-4-118735, ATLASPDC-4-118735</vt:lpwstr>
  </property>
  <property fmtid="{D5CDD505-2E9C-101B-9397-08002B2CF9AE}" pid="17" name="UNDPCountry">
    <vt:lpwstr/>
  </property>
  <property fmtid="{D5CDD505-2E9C-101B-9397-08002B2CF9AE}" pid="18" name="UndpDocStatus">
    <vt:lpwstr>Approved</vt:lpwstr>
  </property>
  <property fmtid="{D5CDD505-2E9C-101B-9397-08002B2CF9AE}" pid="19" name="Atlas Document Type">
    <vt:lpwstr>1113;#Annual/Multi-Year Workplan|32cd623a-3734-435b-a6ba-7b0d4a2fa8e7</vt:lpwstr>
  </property>
  <property fmtid="{D5CDD505-2E9C-101B-9397-08002B2CF9AE}" pid="20" name="UNDPCountryTaxHTField0">
    <vt:lpwstr/>
  </property>
  <property fmtid="{D5CDD505-2E9C-101B-9397-08002B2CF9AE}" pid="21" name="UNDPFocusAreasTaxHTField0">
    <vt:lpwstr/>
  </property>
  <property fmtid="{D5CDD505-2E9C-101B-9397-08002B2CF9AE}" pid="22" name="UndpOUCode">
    <vt:lpwstr/>
  </property>
  <property fmtid="{D5CDD505-2E9C-101B-9397-08002B2CF9AE}" pid="23" name="Document Coverage Period End Date">
    <vt:lpwstr>2020-12-31T00:00:00Z</vt:lpwstr>
  </property>
  <property fmtid="{D5CDD505-2E9C-101B-9397-08002B2CF9AE}" pid="24" name="Document Coverage Period Start Date">
    <vt:lpwstr>2020-01-01T00:00:00Z</vt:lpwstr>
  </property>
  <property fmtid="{D5CDD505-2E9C-101B-9397-08002B2CF9AE}" pid="25" name="idff2b682fce4d0680503cd9036a3260">
    <vt:lpwstr>Annual/Multi-Year Workplan|32cd623a-3734-435b-a6ba-7b0d4a2fa8e7</vt:lpwstr>
  </property>
  <property fmtid="{D5CDD505-2E9C-101B-9397-08002B2CF9AE}" pid="26" name="UNDPFocusAreas">
    <vt:lpwstr/>
  </property>
  <property fmtid="{D5CDD505-2E9C-101B-9397-08002B2CF9AE}" pid="27" name="Outcome1">
    <vt:lpwstr/>
  </property>
  <property fmtid="{D5CDD505-2E9C-101B-9397-08002B2CF9AE}" pid="28" name="UndpProjectNo">
    <vt:lpwstr>00117911</vt:lpwstr>
  </property>
  <property fmtid="{D5CDD505-2E9C-101B-9397-08002B2CF9AE}" pid="29" name="_Publisher">
    <vt:lpwstr/>
  </property>
  <property fmtid="{D5CDD505-2E9C-101B-9397-08002B2CF9AE}" pid="30" name="Project Number">
    <vt:lpwstr/>
  </property>
  <property fmtid="{D5CDD505-2E9C-101B-9397-08002B2CF9AE}" pid="31" name="UndpDocTypeMM">
    <vt:lpwstr/>
  </property>
  <property fmtid="{D5CDD505-2E9C-101B-9397-08002B2CF9AE}" pid="32" name="URL">
    <vt:lpwstr/>
  </property>
  <property fmtid="{D5CDD505-2E9C-101B-9397-08002B2CF9AE}" pid="33" name="b6db62fdefd74bd188b0c1cc54de5bcf">
    <vt:lpwstr/>
  </property>
  <property fmtid="{D5CDD505-2E9C-101B-9397-08002B2CF9AE}" pid="34" name="UndpDocID">
    <vt:lpwstr/>
  </property>
  <property fmtid="{D5CDD505-2E9C-101B-9397-08002B2CF9AE}" pid="35" name="Unit">
    <vt:lpwstr/>
  </property>
  <property fmtid="{D5CDD505-2E9C-101B-9397-08002B2CF9AE}" pid="36" name="UnitTaxHTField0">
    <vt:lpwstr/>
  </property>
  <property fmtid="{D5CDD505-2E9C-101B-9397-08002B2CF9AE}" pid="37" name="Project Manager">
    <vt:lpwstr/>
  </property>
  <property fmtid="{D5CDD505-2E9C-101B-9397-08002B2CF9AE}" pid="38" name="UndpIsTemplate">
    <vt:lpwstr>No</vt:lpwstr>
  </property>
  <property fmtid="{D5CDD505-2E9C-101B-9397-08002B2CF9AE}" pid="39" name="UNDPDocumentCategory">
    <vt:lpwstr/>
  </property>
  <property fmtid="{D5CDD505-2E9C-101B-9397-08002B2CF9AE}" pid="40" name="UNDPDocumentCategoryTaxHTField0">
    <vt:lpwstr/>
  </property>
  <property fmtid="{D5CDD505-2E9C-101B-9397-08002B2CF9AE}" pid="41" name="UNDPSummary">
    <vt:lpwstr/>
  </property>
  <property fmtid="{D5CDD505-2E9C-101B-9397-08002B2CF9AE}" pid="42" name="UndpDocFormat">
    <vt:lpwstr/>
  </property>
  <property fmtid="{D5CDD505-2E9C-101B-9397-08002B2CF9AE}" pid="43" name="UndpDocTypeMMTaxHTField0">
    <vt:lpwstr/>
  </property>
  <property fmtid="{D5CDD505-2E9C-101B-9397-08002B2CF9AE}" pid="44" name="DocumentSetDescription">
    <vt:lpwstr/>
  </property>
  <property fmtid="{D5CDD505-2E9C-101B-9397-08002B2CF9AE}" pid="45" name="UndpUnitMM">
    <vt:lpwstr/>
  </property>
  <property fmtid="{D5CDD505-2E9C-101B-9397-08002B2CF9AE}" pid="46" name="c4e2ab2cc9354bbf9064eeb465a566ea">
    <vt:lpwstr/>
  </property>
  <property fmtid="{D5CDD505-2E9C-101B-9397-08002B2CF9AE}" pid="47" name="eRegFilingCodeMM">
    <vt:lpwstr/>
  </property>
  <property fmtid="{D5CDD505-2E9C-101B-9397-08002B2CF9AE}" pid="48" name="display_urn:schemas-microsoft-com:office:office#Editor">
    <vt:lpwstr>Hera Kang</vt:lpwstr>
  </property>
  <property fmtid="{D5CDD505-2E9C-101B-9397-08002B2CF9AE}" pid="49" name="display_urn:schemas-microsoft-com:office:office#Author">
    <vt:lpwstr>Hera Kang</vt:lpwstr>
  </property>
</Properties>
</file>